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ocuments\JOMMA\BSK\2021_05\Gym. Ivana Horvátha, Ivana Horvátha 14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BSK_2021_06 - Oprava spad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'BSK_2021_06 - Oprava spad...'!$C$120:$K$219</definedName>
    <definedName name="_xlnm.Print_Area" localSheetId="1">'BSK_2021_06 - Oprava spad...'!$C$4:$J$76,'BSK_2021_06 - Oprava spad...'!$C$110:$J$219</definedName>
    <definedName name="_xlnm.Print_Titles" localSheetId="1">'BSK_2021_06 - Oprava spad...'!$120:$120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T152"/>
  <c r="R153"/>
  <c r="R152"/>
  <c r="P153"/>
  <c r="P152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6"/>
  <c r="BH126"/>
  <c r="BG126"/>
  <c r="BE126"/>
  <c r="T126"/>
  <c r="R126"/>
  <c r="P126"/>
  <c r="BI124"/>
  <c r="BH124"/>
  <c r="BG124"/>
  <c r="BE124"/>
  <c r="T124"/>
  <c r="R124"/>
  <c r="P124"/>
  <c r="J118"/>
  <c r="F117"/>
  <c r="F115"/>
  <c r="E113"/>
  <c r="J90"/>
  <c r="F89"/>
  <c r="F87"/>
  <c r="E85"/>
  <c r="J19"/>
  <c r="E19"/>
  <c r="J89"/>
  <c r="J18"/>
  <c r="J16"/>
  <c r="E16"/>
  <c r="F118"/>
  <c r="J15"/>
  <c r="J10"/>
  <c r="J115"/>
  <c i="1" r="L90"/>
  <c r="AM90"/>
  <c r="AM89"/>
  <c r="L89"/>
  <c r="AM87"/>
  <c r="L87"/>
  <c r="L85"/>
  <c r="L84"/>
  <c i="2" r="J218"/>
  <c r="BK180"/>
  <c r="BK215"/>
  <c r="J126"/>
  <c r="J188"/>
  <c r="J155"/>
  <c r="J209"/>
  <c r="BK170"/>
  <c r="BK163"/>
  <c r="J203"/>
  <c r="J165"/>
  <c r="BK211"/>
  <c r="J196"/>
  <c r="J145"/>
  <c r="J182"/>
  <c r="BK143"/>
  <c i="1" r="AS94"/>
  <c i="2" r="BK207"/>
  <c r="J187"/>
  <c r="J161"/>
  <c r="J206"/>
  <c r="BK204"/>
  <c r="J189"/>
  <c r="BK153"/>
  <c r="BK206"/>
  <c r="J192"/>
  <c r="J214"/>
  <c r="J200"/>
  <c r="BK159"/>
  <c r="BK209"/>
  <c r="J193"/>
  <c r="BK133"/>
  <c r="J184"/>
  <c r="J157"/>
  <c r="J199"/>
  <c r="BK186"/>
  <c r="J138"/>
  <c r="BK148"/>
  <c r="BK197"/>
  <c r="J159"/>
  <c r="J130"/>
  <c r="J186"/>
  <c r="BK182"/>
  <c r="J216"/>
  <c r="J201"/>
  <c r="BK157"/>
  <c r="BK216"/>
  <c r="BK165"/>
  <c r="BK214"/>
  <c r="J180"/>
  <c r="J139"/>
  <c r="BK190"/>
  <c r="BK167"/>
  <c r="J217"/>
  <c r="BK138"/>
  <c r="J202"/>
  <c r="BK177"/>
  <c r="BK132"/>
  <c r="J204"/>
  <c r="J219"/>
  <c r="J141"/>
  <c r="BK213"/>
  <c r="BK199"/>
  <c r="BK171"/>
  <c r="BK201"/>
  <c r="J136"/>
  <c r="J213"/>
  <c r="J177"/>
  <c r="J134"/>
  <c r="BK217"/>
  <c r="BK188"/>
  <c r="J163"/>
  <c r="BK208"/>
  <c r="BK198"/>
  <c r="BK184"/>
  <c r="BK134"/>
  <c r="BK196"/>
  <c r="J143"/>
  <c r="J211"/>
  <c r="J190"/>
  <c r="J133"/>
  <c r="J207"/>
  <c r="J179"/>
  <c r="BK218"/>
  <c r="J167"/>
  <c r="J124"/>
  <c r="BK193"/>
  <c r="BK172"/>
  <c r="BK155"/>
  <c r="J153"/>
  <c r="BK203"/>
  <c r="BK187"/>
  <c r="J142"/>
  <c r="J172"/>
  <c r="J132"/>
  <c r="J205"/>
  <c r="J197"/>
  <c r="BK124"/>
  <c r="J198"/>
  <c r="J148"/>
  <c r="BK202"/>
  <c r="BK146"/>
  <c r="BK130"/>
  <c r="BK205"/>
  <c r="BK179"/>
  <c r="BK142"/>
  <c r="BK136"/>
  <c r="BK200"/>
  <c r="J170"/>
  <c r="J146"/>
  <c r="BK189"/>
  <c r="J215"/>
  <c r="BK126"/>
  <c r="BK192"/>
  <c r="BK139"/>
  <c r="J208"/>
  <c r="BK161"/>
  <c r="BK219"/>
  <c r="J171"/>
  <c r="BK145"/>
  <c r="BK141"/>
  <c l="1" r="P169"/>
  <c r="P123"/>
  <c r="P122"/>
  <c r="P121"/>
  <c i="1" r="AU95"/>
  <c i="2" r="P154"/>
  <c r="T191"/>
  <c r="R123"/>
  <c r="T169"/>
  <c r="T195"/>
  <c r="T194"/>
  <c r="T123"/>
  <c r="R169"/>
  <c r="BK212"/>
  <c r="J212"/>
  <c r="J103"/>
  <c r="BK154"/>
  <c r="J154"/>
  <c r="J98"/>
  <c r="T154"/>
  <c r="P191"/>
  <c r="R195"/>
  <c r="P212"/>
  <c r="BK169"/>
  <c r="J169"/>
  <c r="J99"/>
  <c r="BK191"/>
  <c r="J191"/>
  <c r="J100"/>
  <c r="BK195"/>
  <c r="J195"/>
  <c r="J102"/>
  <c r="R212"/>
  <c r="BK123"/>
  <c r="J123"/>
  <c r="J96"/>
  <c r="R154"/>
  <c r="R191"/>
  <c r="P195"/>
  <c r="P194"/>
  <c r="T212"/>
  <c r="BK152"/>
  <c r="J152"/>
  <c r="J97"/>
  <c r="F90"/>
  <c r="BF187"/>
  <c r="BF189"/>
  <c r="BF200"/>
  <c r="BF206"/>
  <c r="BF207"/>
  <c r="BF215"/>
  <c r="BF216"/>
  <c r="BF126"/>
  <c r="BF141"/>
  <c r="BF184"/>
  <c r="BF204"/>
  <c r="BF214"/>
  <c r="BF217"/>
  <c r="BF143"/>
  <c r="BF145"/>
  <c r="BF186"/>
  <c r="BF197"/>
  <c r="BF198"/>
  <c r="J87"/>
  <c r="BF136"/>
  <c r="BF138"/>
  <c r="BF148"/>
  <c r="BF165"/>
  <c r="BF170"/>
  <c r="BF172"/>
  <c r="BF199"/>
  <c r="BF201"/>
  <c r="BF203"/>
  <c r="BF205"/>
  <c r="BF208"/>
  <c r="J117"/>
  <c r="BF130"/>
  <c r="BF139"/>
  <c r="BF153"/>
  <c r="BF159"/>
  <c r="BF163"/>
  <c r="BF167"/>
  <c r="BF177"/>
  <c r="BF179"/>
  <c r="BF180"/>
  <c r="BF182"/>
  <c r="BF188"/>
  <c r="BF192"/>
  <c r="BF202"/>
  <c r="BF161"/>
  <c r="BF171"/>
  <c r="BF190"/>
  <c r="BF193"/>
  <c r="BF209"/>
  <c r="BF218"/>
  <c r="BF132"/>
  <c r="BF133"/>
  <c r="BF142"/>
  <c r="BF155"/>
  <c r="BF211"/>
  <c r="BF213"/>
  <c r="BF219"/>
  <c r="BF124"/>
  <c r="BF134"/>
  <c r="BF146"/>
  <c r="BF157"/>
  <c r="BF196"/>
  <c r="F35"/>
  <c i="1" r="BD95"/>
  <c r="BD94"/>
  <c r="W33"/>
  <c r="AU94"/>
  <c i="2" r="F34"/>
  <c i="1" r="BC95"/>
  <c r="BC94"/>
  <c r="AY94"/>
  <c i="2" r="F31"/>
  <c i="1" r="AZ95"/>
  <c r="AZ94"/>
  <c r="W29"/>
  <c i="2" r="J31"/>
  <c i="1" r="AV95"/>
  <c i="2" r="F33"/>
  <c i="1" r="BB95"/>
  <c r="BB94"/>
  <c r="AX94"/>
  <c i="2" l="1" r="R194"/>
  <c r="R122"/>
  <c r="R121"/>
  <c r="T122"/>
  <c r="T121"/>
  <c r="BK122"/>
  <c r="J122"/>
  <c r="J95"/>
  <c r="BK194"/>
  <c r="J194"/>
  <c r="J101"/>
  <c i="1" r="W31"/>
  <c r="W32"/>
  <c i="2" r="F32"/>
  <c i="1" r="BA95"/>
  <c r="BA94"/>
  <c r="AW94"/>
  <c r="AK30"/>
  <c i="2" r="J32"/>
  <c i="1" r="AW95"/>
  <c r="AT95"/>
  <c r="AV94"/>
  <c r="AK29"/>
  <c i="2" l="1" r="BK121"/>
  <c r="J121"/>
  <c r="J94"/>
  <c i="1" r="W30"/>
  <c r="AT94"/>
  <c i="2" l="1" r="J28"/>
  <c i="1" r="AG95"/>
  <c r="AG94"/>
  <c r="AK26"/>
  <c r="AK35"/>
  <c l="1" r="AN94"/>
  <c i="2" r="J37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<sst xmlns="http://schemas.openxmlformats.org/spreadsheetml/2006/main">
  <si>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</si>
  <si>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</si>
  <si>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</si>
  <si>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</si>
  <si>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</si>
  <si>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{628d28c4-e1fa-4fc6-8b08-06110fb4ffbd}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</si>
  <si>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</si>
  <si>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</si>
  <si>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</si>
  <si>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</si>
  <si>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</si>
  <si>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</si>
  <si>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</si>
  <si>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BSK_2021_06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</si>
  <si>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</si>
  <si>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</si>
  <si>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spadnutej brány a časti oplotenia do školského areálu</t>
  </si>
  <si>
    <t>JKSO:</t>
  </si>
  <si>
    <t>KS:</t>
  </si>
  <si>
    <t>Miesto:</t>
  </si>
  <si>
    <t>Ivana Horvátha 14, Bratislava</t>
  </si>
  <si>
    <t>Dátum:</t>
  </si>
  <si>
    <t>6.7.2021</t>
  </si>
  <si>
    <t>Objednávateľ:</t>
  </si>
  <si>
    <t>IČO:</t>
  </si>
  <si>
    <t>Gymnázium Ivana Horvátha, Ivana Horvátha 14, BA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</si>
  <si>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</si>
  <si>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</si>
  <si>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</si>
  <si>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</si>
  <si>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</si>
  <si>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</si>
  <si>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</si>
  <si>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Ing. Stanislava Jókayová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</si>
  <si>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</si>
  <si>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</si>
  <si>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</si>
  <si>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</si>
  <si>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</si>
  <si>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</si>
  <si>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</si>
  <si>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</si>
  <si>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</si>
  <si>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</si>
  <si>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</si>
  <si>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</si>
  <si>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</si>
  <si>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</si>
  <si>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</si>
  <si>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</si>
  <si>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</si>
  <si>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</si>
  <si>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</si>
  <si>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</si>
  <si>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</si>
  <si>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</si>
  <si>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</si>
  <si>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</si>
  <si>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</si>
  <si>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</si>
  <si>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</si>
  <si>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</si>
  <si>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</si>
  <si>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</si>
  <si>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</si>
  <si>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</si>
  <si>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</si>
  <si>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</si>
  <si>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</si>
  <si>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</si>
  <si>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</si>
  <si>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</si>
  <si>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</si>
  <si>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</si>
  <si>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</si>
  <si>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</si>
  <si>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</si>
  <si>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</si>
  <si>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</si>
  <si>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</si>
  <si>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</si>
  <si>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</si>
  <si>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</si>
  <si>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</si>
  <si>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</si>
  <si>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</si>
  <si>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</si>
  <si>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</si>
  <si>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</si>
  <si>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</si>
  <si>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</si>
  <si>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</si>
  <si>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</si>
  <si>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</si>
  <si>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 xml:space="preserve">PSV - Práce a dodávky PSV   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</si>
  <si>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</si>
  <si>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</si>
  <si>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</si>
  <si>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</si>
  <si>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</si>
  <si>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</si>
  <si>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</si>
  <si>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</si>
  <si>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</si>
  <si>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</si>
  <si>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</si>
  <si>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</si>
  <si>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</si>
  <si>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</si>
  <si>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</si>
  <si>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</si>
  <si>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</si>
  <si>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</si>
  <si>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</si>
  <si>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</si>
  <si>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</si>
  <si>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</si>
  <si>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</si>
  <si>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</si>
  <si>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552886888</t>
  </si>
  <si>
    <t>VV</t>
  </si>
  <si>
    <t>6*10</t>
  </si>
  <si>
    <t>111201101.S</t>
  </si>
  <si>
    <t>Odstránenie krovín a stromov s koreňom s priemerom kmeňa do 100 mm, do 1000 m2</t>
  </si>
  <si>
    <t>517874357</t>
  </si>
  <si>
    <t>9*1,0"pri opravovanej casti oplotenia</t>
  </si>
  <si>
    <t>15*1,0"pri oploti pred vstupom do skolskeho arealu</t>
  </si>
  <si>
    <t>Súčet</t>
  </si>
  <si>
    <t>3</t>
  </si>
  <si>
    <t>113107141.S</t>
  </si>
  <si>
    <t xml:space="preserve">Odstránenie krytu v ploche do 200 m2 asfaltového, hr. vrstvy do 50 mm,  -0,09800t</t>
  </si>
  <si>
    <t>-1687756541</t>
  </si>
  <si>
    <t>6,0*0,5"na sirku brany</t>
  </si>
  <si>
    <t>113307111.S</t>
  </si>
  <si>
    <t xml:space="preserve">Odstránenie podkladu v ploche do 200 m2 z kameniva ťaženého, hr. do 100mm,  -0,16000t</t>
  </si>
  <si>
    <t>-304617313</t>
  </si>
  <si>
    <t>5</t>
  </si>
  <si>
    <t>113307132.S</t>
  </si>
  <si>
    <t xml:space="preserve">Odstránenie podkladu v ploche do 200 m2 z betónu prostého, hr. vrstvy 150 do 300 mm,  -0,50000t</t>
  </si>
  <si>
    <t>1471507911</t>
  </si>
  <si>
    <t>6</t>
  </si>
  <si>
    <t>120901123.S</t>
  </si>
  <si>
    <t>Búranie konštrukcií z betónu železového a predpätého v odkopávkach</t>
  </si>
  <si>
    <t>m3</t>
  </si>
  <si>
    <t>1974607518</t>
  </si>
  <si>
    <t>1,5*0,5*1,2*4"dl*s*hl*pocet_murik</t>
  </si>
  <si>
    <t>7</t>
  </si>
  <si>
    <t>122201101.S</t>
  </si>
  <si>
    <t>Odkopávka a prekopávka nezapažená v hornine 3, do 100 m3</t>
  </si>
  <si>
    <t>-1776937556</t>
  </si>
  <si>
    <t>6*10*0,7"dl*s*hl_priestor za budovanou branou</t>
  </si>
  <si>
    <t>8</t>
  </si>
  <si>
    <t>122201109.S</t>
  </si>
  <si>
    <t>Odkopávky a prekopávky nezapažené. Príplatok k cenám za lepivosť horniny 3</t>
  </si>
  <si>
    <t>1603613224</t>
  </si>
  <si>
    <t>9</t>
  </si>
  <si>
    <t>162501102.S</t>
  </si>
  <si>
    <t>Vodorovné premiestnenie výkopku po spevnenej ceste z horniny tr.1-4, do 100 m3 na vzdialenosť do 3000 m</t>
  </si>
  <si>
    <t>881304056</t>
  </si>
  <si>
    <t>42-60*(0,15+0,15+0,2)</t>
  </si>
  <si>
    <t>10</t>
  </si>
  <si>
    <t>162501105.S</t>
  </si>
  <si>
    <t>Vodorovné premiestnenie výkopku po spevnenej ceste z horniny tr.1-4, do 100 m3, príplatok k cene za každých ďalšich a začatých 1000 m</t>
  </si>
  <si>
    <t>2048500631</t>
  </si>
  <si>
    <t>11</t>
  </si>
  <si>
    <t>167101101.S</t>
  </si>
  <si>
    <t>Nakladanie neuľahnutého výkopku z hornín tr.1-4 do 100 m3</t>
  </si>
  <si>
    <t>240718828</t>
  </si>
  <si>
    <t>12</t>
  </si>
  <si>
    <t>171209002.S</t>
  </si>
  <si>
    <t>Poplatok za skladovanie - zemina a kamenivo (17 05) ostatné</t>
  </si>
  <si>
    <t>t</t>
  </si>
  <si>
    <t>1802842147</t>
  </si>
  <si>
    <t>12*1,98"odvoz zeminy na skladku</t>
  </si>
  <si>
    <t>13</t>
  </si>
  <si>
    <t>180406111.S</t>
  </si>
  <si>
    <t>Založenie trávnika parkového mačinovaním v rovine alebo na svahu do 1:5</t>
  </si>
  <si>
    <t>-288640592</t>
  </si>
  <si>
    <t>14</t>
  </si>
  <si>
    <t>M</t>
  </si>
  <si>
    <t>005720001400.S</t>
  </si>
  <si>
    <t>Osivá tráv - semená parkovej zmesi</t>
  </si>
  <si>
    <t>kg</t>
  </si>
  <si>
    <t>-863303947</t>
  </si>
  <si>
    <t>100*0,050"uvazovane 50g/m2 travnika</t>
  </si>
  <si>
    <t>15</t>
  </si>
  <si>
    <t>182001131.S</t>
  </si>
  <si>
    <t>Plošná úprava terénu pri nerovnostiach terénu nad 150-200 mm v rovine alebo na svahu do 1:5, úprava terénu, prehrabanie, vyrovnanie, uvalcovanie</t>
  </si>
  <si>
    <t>-1033372269</t>
  </si>
  <si>
    <t>6*10"úprava terénu pod tvárnice</t>
  </si>
  <si>
    <t>100"okolity teren po stavebnych pracach</t>
  </si>
  <si>
    <t>Zvislé a kompletné konštrukcie</t>
  </si>
  <si>
    <t>16</t>
  </si>
  <si>
    <t>338131151.S</t>
  </si>
  <si>
    <t>Osadzovanie stĺpikov plotových oceľových pre vráta výšky 1,6 m so zabetónovaním</t>
  </si>
  <si>
    <t>ks</t>
  </si>
  <si>
    <t>758512267</t>
  </si>
  <si>
    <t>Komunikácie</t>
  </si>
  <si>
    <t>17</t>
  </si>
  <si>
    <t>566902151.S</t>
  </si>
  <si>
    <t>Vyspravenie podkladu po prekopoch inžinierskych sietí plochy do 15 m2 asfaltovým betónom ACP, po zhutnení hr. 100 mm</t>
  </si>
  <si>
    <t>-689708672</t>
  </si>
  <si>
    <t>3*0,5</t>
  </si>
  <si>
    <t>18</t>
  </si>
  <si>
    <t>566902163.S</t>
  </si>
  <si>
    <t>Vyspravenie podkladu po prekopoch inžinierskych sietí plochy do 15 m2 podkladovým betónom PB I tr. C 20/25 hr. 200 mm</t>
  </si>
  <si>
    <t>1340616877</t>
  </si>
  <si>
    <t>19</t>
  </si>
  <si>
    <t>566902212.S</t>
  </si>
  <si>
    <t>Vyspravenie podkladu po prekopoch inžinierskych sietí plochy nad 15 m2 štrkopieskom, po zhutnení hr. 150 mm</t>
  </si>
  <si>
    <t>-128084718</t>
  </si>
  <si>
    <t>566902222.S</t>
  </si>
  <si>
    <t>Vyspravenie podkladu po prekopoch inžinierskych sietí plochy nad 15 m2 štrkodrvou, po zhutnení hr. 150 mm</t>
  </si>
  <si>
    <t>375923154</t>
  </si>
  <si>
    <t>21</t>
  </si>
  <si>
    <t>566902233.S</t>
  </si>
  <si>
    <t>Vyspravenie podkladu po prekopoch inžinierskych sietí plochy nad 15 m2 kamenivom hrubým drveným, po zhutnení hr. 200 mm</t>
  </si>
  <si>
    <t>-2020015822</t>
  </si>
  <si>
    <t>22</t>
  </si>
  <si>
    <t>596912511.S</t>
  </si>
  <si>
    <t>Kladenie betónovej dlažby z vegetačných tvárnic hr. 130 mm, do lôžka z kameniva ťaženého, veľkosti nad 0,25 m2, plochy do 300 m2</t>
  </si>
  <si>
    <t>444452894</t>
  </si>
  <si>
    <t>23</t>
  </si>
  <si>
    <t>592460024020.S</t>
  </si>
  <si>
    <t>Polovegetačný panel betónový TZX 70-67, rozmer 1437x670x130 mm, vystužený oceľou</t>
  </si>
  <si>
    <t>-995838075</t>
  </si>
  <si>
    <t>60*1,05 'Prepočítané koeficientom množstva</t>
  </si>
  <si>
    <t>Ostatné konštrukcie a práce-búranie</t>
  </si>
  <si>
    <t>24</t>
  </si>
  <si>
    <t>916561111.S</t>
  </si>
  <si>
    <t>Osadenie záhonového alebo parkového obrubníka betón., do lôžka z bet. pros. tr. C 12/15 s bočnou oporou</t>
  </si>
  <si>
    <t>m</t>
  </si>
  <si>
    <t>2085965769</t>
  </si>
  <si>
    <t>25</t>
  </si>
  <si>
    <t>592170002400.S</t>
  </si>
  <si>
    <t>Obrubník cestný nábehový, lxšxv 1000x200x150(100) mm</t>
  </si>
  <si>
    <t>32</t>
  </si>
  <si>
    <t>1127024514</t>
  </si>
  <si>
    <t>26</t>
  </si>
  <si>
    <t>918101111.S</t>
  </si>
  <si>
    <t>Lôžko pod obrubníky, krajníky alebo obruby z dlažobných kociek z betónu prostého tr. C 12/15</t>
  </si>
  <si>
    <t>753258988</t>
  </si>
  <si>
    <t>26*0,4*0,4"pod ohranicenie polovegetacnych panelov</t>
  </si>
  <si>
    <t>7,0*0,5*0,5"pod nabehove obrubniky</t>
  </si>
  <si>
    <t>0,8*0,8*0,8"pod stlpiky pre branu</t>
  </si>
  <si>
    <t>27</t>
  </si>
  <si>
    <t>916561111</t>
  </si>
  <si>
    <t>Osadenie záhon. obrubníka betón., do lôžka z bet. pros. tr. C 10/12,5 s bočnou oporou</t>
  </si>
  <si>
    <t>550624154</t>
  </si>
  <si>
    <t>6+10+10</t>
  </si>
  <si>
    <t>28</t>
  </si>
  <si>
    <t>592170002100.S</t>
  </si>
  <si>
    <t>Obrubník cestný, lxšxv 1000x100x200 mm, skosenie 15/15 mm</t>
  </si>
  <si>
    <t>-699035660</t>
  </si>
  <si>
    <t>29</t>
  </si>
  <si>
    <t>919735111.S</t>
  </si>
  <si>
    <t>Rezanie existujúceho asfaltového krytu alebo podkladu hĺbky do 50 mm</t>
  </si>
  <si>
    <t>-1858053135</t>
  </si>
  <si>
    <t>6,0+0,5+0,5"na sirku brany</t>
  </si>
  <si>
    <t>30</t>
  </si>
  <si>
    <t>919735124.S</t>
  </si>
  <si>
    <t>Rezanie existujúceho betónového krytu alebo podkladu hĺbky nad 150 do 200 mm</t>
  </si>
  <si>
    <t>-822440457</t>
  </si>
  <si>
    <t>31</t>
  </si>
  <si>
    <t>966005311.S</t>
  </si>
  <si>
    <t xml:space="preserve">Rozobranie jednej casti oplotenia,  -0,04200t</t>
  </si>
  <si>
    <t>876219038</t>
  </si>
  <si>
    <t>3,2"odstranenie jedneho bloku oplotenia, na dalsie pouzitie</t>
  </si>
  <si>
    <t>966005911.S</t>
  </si>
  <si>
    <t xml:space="preserve">Príplatok za odstránenie druhej pásnice,  -0,01800t</t>
  </si>
  <si>
    <t>1015557102</t>
  </si>
  <si>
    <t>33</t>
  </si>
  <si>
    <t>979082212.S</t>
  </si>
  <si>
    <t>Vodorovná doprava sutiny po suchu s naložením a so zložením na vzdialenosť do 50 m</t>
  </si>
  <si>
    <t>-1242723670</t>
  </si>
  <si>
    <t>34</t>
  </si>
  <si>
    <t>979082213.S</t>
  </si>
  <si>
    <t>Vodorovná doprava sutiny so zložením a hrubým urovnaním na vzdialenosť do 1 km</t>
  </si>
  <si>
    <t>804237185</t>
  </si>
  <si>
    <t>35</t>
  </si>
  <si>
    <t>979082219.S</t>
  </si>
  <si>
    <t>Príplatok k cene za každý ďalší aj začatý 1 km nad 1 km pre vodorovnú dopravu sutiny</t>
  </si>
  <si>
    <t>1212994368</t>
  </si>
  <si>
    <t>36</t>
  </si>
  <si>
    <t>979089012.S</t>
  </si>
  <si>
    <t>Poplatok za skladovanie - betón, tehly, dlaždice (17 01) ostatné</t>
  </si>
  <si>
    <t>2020235354</t>
  </si>
  <si>
    <t>99</t>
  </si>
  <si>
    <t>Presun hmôt HSV</t>
  </si>
  <si>
    <t>37</t>
  </si>
  <si>
    <t>998224111.S</t>
  </si>
  <si>
    <t>Presun hmôt pre pozemné komunikácie s krytom monolitickým betónovým akejkoľvek dĺžky objektu</t>
  </si>
  <si>
    <t>409345932</t>
  </si>
  <si>
    <t>38</t>
  </si>
  <si>
    <t>998224191.S</t>
  </si>
  <si>
    <t>Príplatok za zväčšený presun pre pozemné komunikácie s krytom monolitickým betónovým nad vymedzenú najväčšiu dopravnú vzdialenosť do 1000 m</t>
  </si>
  <si>
    <t>640473917</t>
  </si>
  <si>
    <t>PSV</t>
  </si>
  <si>
    <t xml:space="preserve">Práce a dodávky PSV   </t>
  </si>
  <si>
    <t>767</t>
  </si>
  <si>
    <t>Konštrukcie doplnkové kovové</t>
  </si>
  <si>
    <t>39</t>
  </si>
  <si>
    <t>767141917.S</t>
  </si>
  <si>
    <t>Oprava stien pre beztmelové zasklenie doplnkové práce - zváranie uholníkového rámu</t>
  </si>
  <si>
    <t>-1250905275</t>
  </si>
  <si>
    <t>40</t>
  </si>
  <si>
    <t>549160002000.S</t>
  </si>
  <si>
    <t>Kovanie, 1-krídlové hr. do 170 mm, výška krídla od 2101-2200 mm</t>
  </si>
  <si>
    <t>kpl.</t>
  </si>
  <si>
    <t>719483663</t>
  </si>
  <si>
    <t>41</t>
  </si>
  <si>
    <t>767641110.S</t>
  </si>
  <si>
    <t>Montáž kovového dverového krídla otočného jednokrídlového, do existujúcej zárubne, vrátane kovania</t>
  </si>
  <si>
    <t>-168563016</t>
  </si>
  <si>
    <t>42</t>
  </si>
  <si>
    <t>549150000600.S</t>
  </si>
  <si>
    <t>Kľučka dverová a rozeta 2x, nehrdzavejúca oceľ, povrch nerez brúsený</t>
  </si>
  <si>
    <t>-1606668547</t>
  </si>
  <si>
    <t>43</t>
  </si>
  <si>
    <t>549150001300</t>
  </si>
  <si>
    <t>Klučka + guľa dverová bezpečnostná 05, nehrzdavejúca oceľ, povrch nerez brúsený, SAPELI</t>
  </si>
  <si>
    <t>1558851496</t>
  </si>
  <si>
    <t>44</t>
  </si>
  <si>
    <t>767658914.S</t>
  </si>
  <si>
    <t xml:space="preserve">Oprava a údržba vrát výmena závesu,  -0,00100t</t>
  </si>
  <si>
    <t>1460720399</t>
  </si>
  <si>
    <t>45</t>
  </si>
  <si>
    <t>549320000100.S</t>
  </si>
  <si>
    <t>Záves dverový pre dvere a vráta</t>
  </si>
  <si>
    <t>-199024603</t>
  </si>
  <si>
    <t>46</t>
  </si>
  <si>
    <t>767891902.S</t>
  </si>
  <si>
    <t xml:space="preserve">Opravy ostatných doplnkov stavieb výmena líšt oceľových privarených,  -0,00100t</t>
  </si>
  <si>
    <t>-319748742</t>
  </si>
  <si>
    <t>47</t>
  </si>
  <si>
    <t>767914830.S</t>
  </si>
  <si>
    <t xml:space="preserve">Demontáž a spätná montáž oplotenia rámového na oceľové stĺpiky, výšky nad 1 do 2 m,  -0,00900t</t>
  </si>
  <si>
    <t>-1733688000</t>
  </si>
  <si>
    <t>48</t>
  </si>
  <si>
    <t>767920220.S</t>
  </si>
  <si>
    <t>Montáž vrát a vrátok k oploteniu osadzovaných na stĺpiky oceľové, s plochou jednotlivo nad 2 do 4 m2</t>
  </si>
  <si>
    <t>106950914</t>
  </si>
  <si>
    <t>49</t>
  </si>
  <si>
    <t>553510011160.S</t>
  </si>
  <si>
    <t>Bránka dvojkrídlová, šxv 3,5x1,4 m, úprava Zn+PVC, výplň jokel 25x25 mm, farba RAL</t>
  </si>
  <si>
    <t>2017247433</t>
  </si>
  <si>
    <t>50</t>
  </si>
  <si>
    <t>767920820.S</t>
  </si>
  <si>
    <t xml:space="preserve">Demontáž vrát a vrátok na oplotenie s plochou jednotlivo nad 2 do 6 m2,  -0,21000t</t>
  </si>
  <si>
    <t>-1858136404</t>
  </si>
  <si>
    <t>51</t>
  </si>
  <si>
    <t>767991912.S</t>
  </si>
  <si>
    <t>Ostatné opravy samostatným rezaním plameňom</t>
  </si>
  <si>
    <t>2045354237</t>
  </si>
  <si>
    <t>52</t>
  </si>
  <si>
    <t>767996801.S</t>
  </si>
  <si>
    <t xml:space="preserve">Demontáž ostatných doplnkov stavieb s hmotnosťou jednotlivých dielov konštrukcií do 50 kg,  -0,00100t</t>
  </si>
  <si>
    <t>1372892968</t>
  </si>
  <si>
    <t>4"demontaz jestvujucich zavesov</t>
  </si>
  <si>
    <t>53</t>
  </si>
  <si>
    <t>998767101.S</t>
  </si>
  <si>
    <t>Presun hmôt pre kovové stavebné doplnkové konštrukcie v objektoch výšky do 6 m</t>
  </si>
  <si>
    <t>1130636933</t>
  </si>
  <si>
    <t>783</t>
  </si>
  <si>
    <t>Nátery</t>
  </si>
  <si>
    <t>54</t>
  </si>
  <si>
    <t>783103812.S</t>
  </si>
  <si>
    <t>Odstránenie starých náterov z oceľových konštrukcií stredných ľahkých C alebo veľmi ľahkých CC oceľovou kefou</t>
  </si>
  <si>
    <t>908130315</t>
  </si>
  <si>
    <t>55</t>
  </si>
  <si>
    <t>783172511.S</t>
  </si>
  <si>
    <t>Nátery oceľ.konštr. polyuretánové ťažkých A dvojnásobné 3x s emailovaním - 175μm</t>
  </si>
  <si>
    <t>-2097831265</t>
  </si>
  <si>
    <t>56</t>
  </si>
  <si>
    <t>783299113.S</t>
  </si>
  <si>
    <t>Nátery kov.stav.doplnk.konštr. antikoróznou farbou, riediteľnou vodou, farebné jednonásobné</t>
  </si>
  <si>
    <t>594392814</t>
  </si>
  <si>
    <t>57</t>
  </si>
  <si>
    <t>783902811.S</t>
  </si>
  <si>
    <t>Ostatné práce odstránenie starých náterov odstraňovačom náterov s umytím</t>
  </si>
  <si>
    <t>1029048901</t>
  </si>
  <si>
    <t>58</t>
  </si>
  <si>
    <t>783903811.S</t>
  </si>
  <si>
    <t>Ostatné práce odmastenie chemickými rozpúšťadlami</t>
  </si>
  <si>
    <t>-1538837316</t>
  </si>
  <si>
    <t>59</t>
  </si>
  <si>
    <t>783904811.S</t>
  </si>
  <si>
    <t>Ostatné práce odmastenie chemickými odhrdzavenie kovových konštrukcií</t>
  </si>
  <si>
    <t>-1845007684</t>
  </si>
  <si>
    <t>60</t>
  </si>
  <si>
    <t>784418013.S</t>
  </si>
  <si>
    <t>Zakrývanie cesty a chodníka a zariadení plachtou</t>
  </si>
  <si>
    <t>-1729397223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</si>
</sst>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="1" customFormat="1" ht="36.96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47" t="s">
        <v>40</v>
      </c>
      <c r="G29" s="46"/>
      <c r="H29" s="46"/>
      <c r="I29" s="46"/>
      <c r="J29" s="46"/>
      <c r="K29" s="46"/>
      <c r="L29" s="48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f>ROUND(AV94, 2)</f>
        <v>0</v>
      </c>
      <c r="AL29" s="46"/>
      <c r="AM29" s="46"/>
      <c r="AN29" s="46"/>
      <c r="AO29" s="46"/>
      <c r="AP29" s="46"/>
      <c r="AQ29" s="46"/>
      <c r="AR29" s="50"/>
      <c r="BE29" s="51"/>
    </row>
    <row r="30" s="3" customFormat="1" ht="14.4" customHeight="1">
      <c r="A30" s="3"/>
      <c r="B30" s="45"/>
      <c r="C30" s="46"/>
      <c r="D30" s="46"/>
      <c r="E30" s="46"/>
      <c r="F30" s="47" t="s">
        <v>41</v>
      </c>
      <c r="G30" s="46"/>
      <c r="H30" s="46"/>
      <c r="I30" s="46"/>
      <c r="J30" s="46"/>
      <c r="K30" s="46"/>
      <c r="L30" s="48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f>ROUND(AW94, 2)</f>
        <v>0</v>
      </c>
      <c r="AL30" s="46"/>
      <c r="AM30" s="46"/>
      <c r="AN30" s="46"/>
      <c r="AO30" s="46"/>
      <c r="AP30" s="46"/>
      <c r="AQ30" s="46"/>
      <c r="AR30" s="50"/>
      <c r="BE30" s="51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8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9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9">
        <v>0</v>
      </c>
      <c r="AL31" s="46"/>
      <c r="AM31" s="46"/>
      <c r="AN31" s="46"/>
      <c r="AO31" s="46"/>
      <c r="AP31" s="46"/>
      <c r="AQ31" s="46"/>
      <c r="AR31" s="50"/>
      <c r="BE31" s="51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8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9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9">
        <v>0</v>
      </c>
      <c r="AL32" s="46"/>
      <c r="AM32" s="46"/>
      <c r="AN32" s="46"/>
      <c r="AO32" s="46"/>
      <c r="AP32" s="46"/>
      <c r="AQ32" s="46"/>
      <c r="AR32" s="50"/>
      <c r="BE32" s="51"/>
    </row>
    <row r="33" hidden="1" s="3" customFormat="1" ht="14.4" customHeight="1">
      <c r="A33" s="3"/>
      <c r="B33" s="45"/>
      <c r="C33" s="46"/>
      <c r="D33" s="46"/>
      <c r="E33" s="46"/>
      <c r="F33" s="47" t="s">
        <v>44</v>
      </c>
      <c r="G33" s="46"/>
      <c r="H33" s="46"/>
      <c r="I33" s="46"/>
      <c r="J33" s="46"/>
      <c r="K33" s="46"/>
      <c r="L33" s="48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9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9">
        <v>0</v>
      </c>
      <c r="AL33" s="46"/>
      <c r="AM33" s="46"/>
      <c r="AN33" s="46"/>
      <c r="AO33" s="46"/>
      <c r="AP33" s="46"/>
      <c r="AQ33" s="46"/>
      <c r="AR33" s="50"/>
      <c r="BE33" s="51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4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4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4" t="s">
        <v>50</v>
      </c>
      <c r="AI60" s="41"/>
      <c r="AJ60" s="41"/>
      <c r="AK60" s="41"/>
      <c r="AL60" s="41"/>
      <c r="AM60" s="64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4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4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4" t="s">
        <v>50</v>
      </c>
      <c r="AI75" s="41"/>
      <c r="AJ75" s="41"/>
      <c r="AK75" s="41"/>
      <c r="AL75" s="41"/>
      <c r="AM75" s="64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3"/>
      <c r="BE77" s="37"/>
    </row>
    <row r="81" s="2" customFormat="1" ht="6.96" customHeight="1">
      <c r="A81" s="3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0"/>
      <c r="C84" s="31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BSK_2021_06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spadnutej brány a časti oplotenia do školského areálu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78" t="str">
        <f>IF(K8="","",K8)</f>
        <v>Ivana Horvátha 14, Bratislava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79" t="str">
        <f>IF(AN8= "","",AN8)</f>
        <v>6.7.2021</v>
      </c>
      <c r="AN87" s="79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1" t="str">
        <f>IF(E11= "","",E11)</f>
        <v>Gymnázium Ivana Horvátha, Ivana Horvátha 14, BA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80" t="str">
        <f>IF(E17="","",E17)</f>
        <v xml:space="preserve"> </v>
      </c>
      <c r="AN89" s="71"/>
      <c r="AO89" s="71"/>
      <c r="AP89" s="71"/>
      <c r="AQ89" s="39"/>
      <c r="AR89" s="43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1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80" t="str">
        <f>IF(E20="","",E20)</f>
        <v>Ing. Stanislava Jókayová</v>
      </c>
      <c r="AN90" s="71"/>
      <c r="AO90" s="71"/>
      <c r="AP90" s="71"/>
      <c r="AQ90" s="39"/>
      <c r="AR90" s="43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7"/>
    </row>
    <row r="92" s="2" customFormat="1" ht="29.28" customHeight="1">
      <c r="A92" s="37"/>
      <c r="B92" s="38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3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7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24.75" customHeight="1">
      <c r="A95" s="118" t="s">
        <v>78</v>
      </c>
      <c r="B95" s="119"/>
      <c r="C95" s="120"/>
      <c r="D95" s="121" t="s">
        <v>13</v>
      </c>
      <c r="E95" s="121"/>
      <c r="F95" s="121"/>
      <c r="G95" s="121"/>
      <c r="H95" s="121"/>
      <c r="I95" s="122"/>
      <c r="J95" s="121" t="s">
        <v>16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'BSK_2021_06 - Oprava spad...'!J28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'BSK_2021_06 - Oprava spad...'!P121</f>
        <v>0</v>
      </c>
      <c r="AV95" s="127">
        <f>'BSK_2021_06 - Oprava spad...'!J31</f>
        <v>0</v>
      </c>
      <c r="AW95" s="127">
        <f>'BSK_2021_06 - Oprava spad...'!J32</f>
        <v>0</v>
      </c>
      <c r="AX95" s="127">
        <f>'BSK_2021_06 - Oprava spad...'!J33</f>
        <v>0</v>
      </c>
      <c r="AY95" s="127">
        <f>'BSK_2021_06 - Oprava spad...'!J34</f>
        <v>0</v>
      </c>
      <c r="AZ95" s="127">
        <f>'BSK_2021_06 - Oprava spad...'!F31</f>
        <v>0</v>
      </c>
      <c r="BA95" s="127">
        <f>'BSK_2021_06 - Oprava spad...'!F32</f>
        <v>0</v>
      </c>
      <c r="BB95" s="127">
        <f>'BSK_2021_06 - Oprava spad...'!F33</f>
        <v>0</v>
      </c>
      <c r="BC95" s="127">
        <f>'BSK_2021_06 - Oprava spad...'!F34</f>
        <v>0</v>
      </c>
      <c r="BD95" s="129">
        <f>'BSK_2021_06 - Oprava spad...'!F35</f>
        <v>0</v>
      </c>
      <c r="BE95" s="7"/>
      <c r="BT95" s="130" t="s">
        <v>80</v>
      </c>
      <c r="BU95" s="130" t="s">
        <v>81</v>
      </c>
      <c r="BV95" s="130" t="s">
        <v>76</v>
      </c>
      <c r="BW95" s="130" t="s">
        <v>5</v>
      </c>
      <c r="BX95" s="130" t="s">
        <v>77</v>
      </c>
      <c r="CL95" s="130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kHwiOR7ejhPfWk6+9KQ8dlfX4mva3MJh1cM2HbKDnrUtqPhAaGrOwlod2cKke9Ar/eyvL9cOWKHBdXhKbcYL/g==" hashValue="jXS+pVFT8MAVU85ab8VIsD4tGTAVpdPsdwpQf6tC1tDFOCc42QTbSNeRM3o4fqziSK9Bj4DtuocWotZG6WVLA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SK_2021_06 - Oprava spad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75</v>
      </c>
    </row>
    <row r="4" s="1" customFormat="1" ht="24.96" customHeight="1">
      <c r="B4" s="19"/>
      <c r="D4" s="133" t="s">
        <v>82</v>
      </c>
      <c r="L4" s="19"/>
      <c r="M4" s="134" t="s">
        <v>9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5" t="s">
        <v>15</v>
      </c>
      <c r="E6" s="37"/>
      <c r="F6" s="37"/>
      <c r="G6" s="37"/>
      <c r="H6" s="37"/>
      <c r="I6" s="37"/>
      <c r="J6" s="37"/>
      <c r="K6" s="37"/>
      <c r="L6" s="6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30" customHeight="1">
      <c r="A7" s="37"/>
      <c r="B7" s="43"/>
      <c r="C7" s="37"/>
      <c r="D7" s="37"/>
      <c r="E7" s="136" t="s">
        <v>16</v>
      </c>
      <c r="F7" s="37"/>
      <c r="G7" s="37"/>
      <c r="H7" s="37"/>
      <c r="I7" s="37"/>
      <c r="J7" s="37"/>
      <c r="K7" s="37"/>
      <c r="L7" s="6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5" t="s">
        <v>17</v>
      </c>
      <c r="E9" s="37"/>
      <c r="F9" s="137" t="s">
        <v>1</v>
      </c>
      <c r="G9" s="37"/>
      <c r="H9" s="37"/>
      <c r="I9" s="135" t="s">
        <v>18</v>
      </c>
      <c r="J9" s="137" t="s">
        <v>1</v>
      </c>
      <c r="K9" s="37"/>
      <c r="L9" s="6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5" t="s">
        <v>19</v>
      </c>
      <c r="E10" s="37"/>
      <c r="F10" s="137" t="s">
        <v>20</v>
      </c>
      <c r="G10" s="37"/>
      <c r="H10" s="37"/>
      <c r="I10" s="135" t="s">
        <v>21</v>
      </c>
      <c r="J10" s="138" t="str">
        <f>'Rekapitulácia stavby'!AN8</f>
        <v>6.7.2021</v>
      </c>
      <c r="K10" s="37"/>
      <c r="L10" s="6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23</v>
      </c>
      <c r="E12" s="37"/>
      <c r="F12" s="37"/>
      <c r="G12" s="37"/>
      <c r="H12" s="37"/>
      <c r="I12" s="135" t="s">
        <v>24</v>
      </c>
      <c r="J12" s="137" t="s">
        <v>1</v>
      </c>
      <c r="K12" s="37"/>
      <c r="L12" s="6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7" t="s">
        <v>25</v>
      </c>
      <c r="F13" s="37"/>
      <c r="G13" s="37"/>
      <c r="H13" s="37"/>
      <c r="I13" s="135" t="s">
        <v>26</v>
      </c>
      <c r="J13" s="137" t="s">
        <v>1</v>
      </c>
      <c r="K13" s="37"/>
      <c r="L13" s="6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5" t="s">
        <v>27</v>
      </c>
      <c r="E15" s="37"/>
      <c r="F15" s="37"/>
      <c r="G15" s="37"/>
      <c r="H15" s="37"/>
      <c r="I15" s="135" t="s">
        <v>24</v>
      </c>
      <c r="J15" s="32" t="str">
        <f>'Rekapitulácia stavby'!AN13</f>
        <v>Vyplň údaj</v>
      </c>
      <c r="K15" s="37"/>
      <c r="L15" s="6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37"/>
      <c r="G16" s="137"/>
      <c r="H16" s="137"/>
      <c r="I16" s="135" t="s">
        <v>26</v>
      </c>
      <c r="J16" s="32" t="str">
        <f>'Rekapitulácia stavby'!AN14</f>
        <v>Vyplň údaj</v>
      </c>
      <c r="K16" s="37"/>
      <c r="L16" s="6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5" t="s">
        <v>29</v>
      </c>
      <c r="E18" s="37"/>
      <c r="F18" s="37"/>
      <c r="G18" s="37"/>
      <c r="H18" s="37"/>
      <c r="I18" s="135" t="s">
        <v>24</v>
      </c>
      <c r="J18" s="137" t="str">
        <f>IF('Rekapitulácia stavby'!AN16="","",'Rekapitulácia stavby'!AN16)</f>
        <v/>
      </c>
      <c r="K18" s="37"/>
      <c r="L18" s="6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7" t="str">
        <f>IF('Rekapitulácia stavby'!E17="","",'Rekapitulácia stavby'!E17)</f>
        <v xml:space="preserve"> </v>
      </c>
      <c r="F19" s="37"/>
      <c r="G19" s="37"/>
      <c r="H19" s="37"/>
      <c r="I19" s="135" t="s">
        <v>26</v>
      </c>
      <c r="J19" s="137" t="str">
        <f>IF('Rekapitulácia stavby'!AN17="","",'Rekapitulácia stavby'!AN17)</f>
        <v/>
      </c>
      <c r="K19" s="37"/>
      <c r="L19" s="6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5" t="s">
        <v>32</v>
      </c>
      <c r="E21" s="37"/>
      <c r="F21" s="37"/>
      <c r="G21" s="37"/>
      <c r="H21" s="37"/>
      <c r="I21" s="135" t="s">
        <v>24</v>
      </c>
      <c r="J21" s="137" t="s">
        <v>1</v>
      </c>
      <c r="K21" s="37"/>
      <c r="L21" s="6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7" t="s">
        <v>33</v>
      </c>
      <c r="F22" s="37"/>
      <c r="G22" s="37"/>
      <c r="H22" s="37"/>
      <c r="I22" s="135" t="s">
        <v>26</v>
      </c>
      <c r="J22" s="137" t="s">
        <v>1</v>
      </c>
      <c r="K22" s="37"/>
      <c r="L22" s="6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5" t="s">
        <v>34</v>
      </c>
      <c r="E24" s="37"/>
      <c r="F24" s="37"/>
      <c r="G24" s="37"/>
      <c r="H24" s="37"/>
      <c r="I24" s="37"/>
      <c r="J24" s="37"/>
      <c r="K24" s="37"/>
      <c r="L24" s="6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4" t="s">
        <v>35</v>
      </c>
      <c r="E28" s="37"/>
      <c r="F28" s="37"/>
      <c r="G28" s="37"/>
      <c r="H28" s="37"/>
      <c r="I28" s="37"/>
      <c r="J28" s="145">
        <f>ROUND(J121, 2)</f>
        <v>0</v>
      </c>
      <c r="K28" s="37"/>
      <c r="L28" s="6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="2" customFormat="1" ht="14.4" customHeight="1">
      <c r="A30" s="37"/>
      <c r="B30" s="43"/>
      <c r="C30" s="37"/>
      <c r="D30" s="37"/>
      <c r="E30" s="37"/>
      <c r="F30" s="148" t="s">
        <v>37</v>
      </c>
      <c r="G30" s="37"/>
      <c r="H30" s="37"/>
      <c r="I30" s="148" t="s">
        <v>36</v>
      </c>
      <c r="J30" s="148" t="s">
        <v>38</v>
      </c>
      <c r="K30" s="37"/>
      <c r="L30" s="146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="2" customFormat="1" ht="14.4" customHeight="1">
      <c r="A31" s="37"/>
      <c r="B31" s="43"/>
      <c r="C31" s="37"/>
      <c r="D31" s="149" t="s">
        <v>39</v>
      </c>
      <c r="E31" s="150" t="s">
        <v>40</v>
      </c>
      <c r="F31" s="151">
        <f>ROUND((SUM(BE121:BE219)),  2)</f>
        <v>0</v>
      </c>
      <c r="G31" s="147"/>
      <c r="H31" s="147"/>
      <c r="I31" s="152">
        <v>0.20000000000000001</v>
      </c>
      <c r="J31" s="151">
        <f>ROUND(((SUM(BE121:BE219))*I31),  2)</f>
        <v>0</v>
      </c>
      <c r="K31" s="37"/>
      <c r="L31" s="6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50" t="s">
        <v>41</v>
      </c>
      <c r="F32" s="151">
        <f>ROUND((SUM(BF121:BF219)),  2)</f>
        <v>0</v>
      </c>
      <c r="G32" s="147"/>
      <c r="H32" s="147"/>
      <c r="I32" s="152">
        <v>0.20000000000000001</v>
      </c>
      <c r="J32" s="151">
        <f>ROUND(((SUM(BF121:BF219))*I32),  2)</f>
        <v>0</v>
      </c>
      <c r="K32" s="37"/>
      <c r="L32" s="6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5" t="s">
        <v>42</v>
      </c>
      <c r="F33" s="153">
        <f>ROUND((SUM(BG121:BG219)),  2)</f>
        <v>0</v>
      </c>
      <c r="G33" s="37"/>
      <c r="H33" s="37"/>
      <c r="I33" s="154">
        <v>0.20000000000000001</v>
      </c>
      <c r="J33" s="153">
        <f>0</f>
        <v>0</v>
      </c>
      <c r="K33" s="37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hidden="1" s="2" customFormat="1" ht="14.4" customHeight="1">
      <c r="A34" s="37"/>
      <c r="B34" s="43"/>
      <c r="C34" s="37"/>
      <c r="D34" s="37"/>
      <c r="E34" s="135" t="s">
        <v>43</v>
      </c>
      <c r="F34" s="153">
        <f>ROUND((SUM(BH121:BH219)),  2)</f>
        <v>0</v>
      </c>
      <c r="G34" s="37"/>
      <c r="H34" s="37"/>
      <c r="I34" s="154">
        <v>0.20000000000000001</v>
      </c>
      <c r="J34" s="153">
        <f>0</f>
        <v>0</v>
      </c>
      <c r="K34" s="37"/>
      <c r="L34" s="6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50" t="s">
        <v>44</v>
      </c>
      <c r="F35" s="151">
        <f>ROUND((SUM(BI121:BI219)),  2)</f>
        <v>0</v>
      </c>
      <c r="G35" s="147"/>
      <c r="H35" s="147"/>
      <c r="I35" s="152">
        <v>0</v>
      </c>
      <c r="J35" s="151">
        <f>0</f>
        <v>0</v>
      </c>
      <c r="K35" s="37"/>
      <c r="L35" s="6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55"/>
      <c r="D37" s="156" t="s">
        <v>45</v>
      </c>
      <c r="E37" s="157"/>
      <c r="F37" s="157"/>
      <c r="G37" s="158" t="s">
        <v>46</v>
      </c>
      <c r="H37" s="159" t="s">
        <v>47</v>
      </c>
      <c r="I37" s="157"/>
      <c r="J37" s="160">
        <f>SUM(J28:J35)</f>
        <v>0</v>
      </c>
      <c r="K37" s="161"/>
      <c r="L37" s="6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3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39"/>
      <c r="J82" s="39"/>
      <c r="K82" s="39"/>
      <c r="L82" s="6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39"/>
      <c r="J84" s="39"/>
      <c r="K84" s="39"/>
      <c r="L84" s="6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30" customHeight="1">
      <c r="A85" s="37"/>
      <c r="B85" s="38"/>
      <c r="C85" s="39"/>
      <c r="D85" s="39"/>
      <c r="E85" s="76" t="str">
        <f>E7</f>
        <v>Oprava spadnutej brány a časti oplotenia do školského areálu</v>
      </c>
      <c r="F85" s="39"/>
      <c r="G85" s="39"/>
      <c r="H85" s="39"/>
      <c r="I85" s="39"/>
      <c r="J85" s="39"/>
      <c r="K85" s="39"/>
      <c r="L85" s="6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2" customHeight="1">
      <c r="A87" s="37"/>
      <c r="B87" s="38"/>
      <c r="C87" s="31" t="s">
        <v>19</v>
      </c>
      <c r="D87" s="39"/>
      <c r="E87" s="39"/>
      <c r="F87" s="26" t="str">
        <f>F10</f>
        <v>Ivana Horvátha 14, Bratislava</v>
      </c>
      <c r="G87" s="39"/>
      <c r="H87" s="39"/>
      <c r="I87" s="31" t="s">
        <v>21</v>
      </c>
      <c r="J87" s="79" t="str">
        <f>IF(J10="","",J10)</f>
        <v>6.7.2021</v>
      </c>
      <c r="K87" s="39"/>
      <c r="L87" s="6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5.15" customHeight="1">
      <c r="A89" s="37"/>
      <c r="B89" s="38"/>
      <c r="C89" s="31" t="s">
        <v>23</v>
      </c>
      <c r="D89" s="39"/>
      <c r="E89" s="39"/>
      <c r="F89" s="26" t="str">
        <f>E13</f>
        <v>Gymnázium Ivana Horvátha, Ivana Horvátha 14, BA</v>
      </c>
      <c r="G89" s="39"/>
      <c r="H89" s="39"/>
      <c r="I89" s="31" t="s">
        <v>29</v>
      </c>
      <c r="J89" s="35" t="str">
        <f>E19</f>
        <v xml:space="preserve"> </v>
      </c>
      <c r="K89" s="39"/>
      <c r="L89" s="6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25.6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32</v>
      </c>
      <c r="J90" s="35" t="str">
        <f>E22</f>
        <v>Ing. Stanislava Jókayová</v>
      </c>
      <c r="K90" s="39"/>
      <c r="L90" s="6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9.28" customHeight="1">
      <c r="A92" s="37"/>
      <c r="B92" s="38"/>
      <c r="C92" s="173" t="s">
        <v>84</v>
      </c>
      <c r="D92" s="174"/>
      <c r="E92" s="174"/>
      <c r="F92" s="174"/>
      <c r="G92" s="174"/>
      <c r="H92" s="174"/>
      <c r="I92" s="174"/>
      <c r="J92" s="175" t="s">
        <v>85</v>
      </c>
      <c r="K92" s="174"/>
      <c r="L92" s="6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2.8" customHeight="1">
      <c r="A94" s="37"/>
      <c r="B94" s="38"/>
      <c r="C94" s="176" t="s">
        <v>86</v>
      </c>
      <c r="D94" s="39"/>
      <c r="E94" s="39"/>
      <c r="F94" s="39"/>
      <c r="G94" s="39"/>
      <c r="H94" s="39"/>
      <c r="I94" s="39"/>
      <c r="J94" s="110">
        <f>J121</f>
        <v>0</v>
      </c>
      <c r="K94" s="39"/>
      <c r="L94" s="6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hidden="1" s="9" customFormat="1" ht="24.96" customHeight="1">
      <c r="A95" s="9"/>
      <c r="B95" s="177"/>
      <c r="C95" s="178"/>
      <c r="D95" s="179" t="s">
        <v>88</v>
      </c>
      <c r="E95" s="180"/>
      <c r="F95" s="180"/>
      <c r="G95" s="180"/>
      <c r="H95" s="180"/>
      <c r="I95" s="180"/>
      <c r="J95" s="181">
        <f>J122</f>
        <v>0</v>
      </c>
      <c r="K95" s="178"/>
      <c r="L95" s="18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3"/>
      <c r="C96" s="184"/>
      <c r="D96" s="185" t="s">
        <v>89</v>
      </c>
      <c r="E96" s="186"/>
      <c r="F96" s="186"/>
      <c r="G96" s="186"/>
      <c r="H96" s="186"/>
      <c r="I96" s="186"/>
      <c r="J96" s="187">
        <f>J123</f>
        <v>0</v>
      </c>
      <c r="K96" s="184"/>
      <c r="L96" s="18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3"/>
      <c r="C97" s="184"/>
      <c r="D97" s="185" t="s">
        <v>90</v>
      </c>
      <c r="E97" s="186"/>
      <c r="F97" s="186"/>
      <c r="G97" s="186"/>
      <c r="H97" s="186"/>
      <c r="I97" s="186"/>
      <c r="J97" s="187">
        <f>J152</f>
        <v>0</v>
      </c>
      <c r="K97" s="184"/>
      <c r="L97" s="18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3"/>
      <c r="C98" s="184"/>
      <c r="D98" s="185" t="s">
        <v>91</v>
      </c>
      <c r="E98" s="186"/>
      <c r="F98" s="186"/>
      <c r="G98" s="186"/>
      <c r="H98" s="186"/>
      <c r="I98" s="186"/>
      <c r="J98" s="187">
        <f>J154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3"/>
      <c r="C99" s="184"/>
      <c r="D99" s="185" t="s">
        <v>92</v>
      </c>
      <c r="E99" s="186"/>
      <c r="F99" s="186"/>
      <c r="G99" s="186"/>
      <c r="H99" s="186"/>
      <c r="I99" s="186"/>
      <c r="J99" s="187">
        <f>J169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3"/>
      <c r="C100" s="184"/>
      <c r="D100" s="185" t="s">
        <v>93</v>
      </c>
      <c r="E100" s="186"/>
      <c r="F100" s="186"/>
      <c r="G100" s="186"/>
      <c r="H100" s="186"/>
      <c r="I100" s="186"/>
      <c r="J100" s="187">
        <f>J191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9" customFormat="1" ht="24.96" customHeight="1">
      <c r="A101" s="9"/>
      <c r="B101" s="177"/>
      <c r="C101" s="178"/>
      <c r="D101" s="179" t="s">
        <v>94</v>
      </c>
      <c r="E101" s="180"/>
      <c r="F101" s="180"/>
      <c r="G101" s="180"/>
      <c r="H101" s="180"/>
      <c r="I101" s="180"/>
      <c r="J101" s="181">
        <f>J194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183"/>
      <c r="C102" s="184"/>
      <c r="D102" s="185" t="s">
        <v>95</v>
      </c>
      <c r="E102" s="186"/>
      <c r="F102" s="186"/>
      <c r="G102" s="186"/>
      <c r="H102" s="186"/>
      <c r="I102" s="186"/>
      <c r="J102" s="187">
        <f>J195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3"/>
      <c r="C103" s="184"/>
      <c r="D103" s="185" t="s">
        <v>96</v>
      </c>
      <c r="E103" s="186"/>
      <c r="F103" s="186"/>
      <c r="G103" s="186"/>
      <c r="H103" s="186"/>
      <c r="I103" s="186"/>
      <c r="J103" s="187">
        <f>J212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 s="2" customFormat="1" ht="6.96" customHeight="1">
      <c r="A105" s="37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/>
    <row r="107" hidden="1"/>
    <row r="108" hidden="1"/>
    <row r="109" s="2" customFormat="1" ht="6.96" customHeight="1">
      <c r="A109" s="37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97</v>
      </c>
      <c r="D110" s="39"/>
      <c r="E110" s="39"/>
      <c r="F110" s="39"/>
      <c r="G110" s="39"/>
      <c r="H110" s="39"/>
      <c r="I110" s="39"/>
      <c r="J110" s="39"/>
      <c r="K110" s="39"/>
      <c r="L110" s="6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15</v>
      </c>
      <c r="D112" s="39"/>
      <c r="E112" s="39"/>
      <c r="F112" s="39"/>
      <c r="G112" s="39"/>
      <c r="H112" s="39"/>
      <c r="I112" s="39"/>
      <c r="J112" s="39"/>
      <c r="K112" s="39"/>
      <c r="L112" s="6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30" customHeight="1">
      <c r="A113" s="37"/>
      <c r="B113" s="38"/>
      <c r="C113" s="39"/>
      <c r="D113" s="39"/>
      <c r="E113" s="76" t="str">
        <f>E7</f>
        <v>Oprava spadnutej brány a časti oplotenia do školského areálu</v>
      </c>
      <c r="F113" s="39"/>
      <c r="G113" s="39"/>
      <c r="H113" s="39"/>
      <c r="I113" s="39"/>
      <c r="J113" s="39"/>
      <c r="K113" s="39"/>
      <c r="L113" s="6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19</v>
      </c>
      <c r="D115" s="39"/>
      <c r="E115" s="39"/>
      <c r="F115" s="26" t="str">
        <f>F10</f>
        <v>Ivana Horvátha 14, Bratislava</v>
      </c>
      <c r="G115" s="39"/>
      <c r="H115" s="39"/>
      <c r="I115" s="31" t="s">
        <v>21</v>
      </c>
      <c r="J115" s="79" t="str">
        <f>IF(J10="","",J10)</f>
        <v>6.7.2021</v>
      </c>
      <c r="K115" s="39"/>
      <c r="L115" s="6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23</v>
      </c>
      <c r="D117" s="39"/>
      <c r="E117" s="39"/>
      <c r="F117" s="26" t="str">
        <f>E13</f>
        <v>Gymnázium Ivana Horvátha, Ivana Horvátha 14, BA</v>
      </c>
      <c r="G117" s="39"/>
      <c r="H117" s="39"/>
      <c r="I117" s="31" t="s">
        <v>29</v>
      </c>
      <c r="J117" s="35" t="str">
        <f>E19</f>
        <v xml:space="preserve"> </v>
      </c>
      <c r="K117" s="39"/>
      <c r="L117" s="6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27</v>
      </c>
      <c r="D118" s="39"/>
      <c r="E118" s="39"/>
      <c r="F118" s="26" t="str">
        <f>IF(E16="","",E16)</f>
        <v>Vyplň údaj</v>
      </c>
      <c r="G118" s="39"/>
      <c r="H118" s="39"/>
      <c r="I118" s="31" t="s">
        <v>32</v>
      </c>
      <c r="J118" s="35" t="str">
        <f>E22</f>
        <v>Ing. Stanislava Jókayová</v>
      </c>
      <c r="K118" s="39"/>
      <c r="L118" s="6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3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89"/>
      <c r="B120" s="190"/>
      <c r="C120" s="191" t="s">
        <v>98</v>
      </c>
      <c r="D120" s="192" t="s">
        <v>60</v>
      </c>
      <c r="E120" s="192" t="s">
        <v>56</v>
      </c>
      <c r="F120" s="192" t="s">
        <v>57</v>
      </c>
      <c r="G120" s="192" t="s">
        <v>99</v>
      </c>
      <c r="H120" s="192" t="s">
        <v>100</v>
      </c>
      <c r="I120" s="192" t="s">
        <v>101</v>
      </c>
      <c r="J120" s="193" t="s">
        <v>85</v>
      </c>
      <c r="K120" s="194" t="s">
        <v>102</v>
      </c>
      <c r="L120" s="195"/>
      <c r="M120" s="100" t="s">
        <v>1</v>
      </c>
      <c r="N120" s="101" t="s">
        <v>39</v>
      </c>
      <c r="O120" s="101" t="s">
        <v>103</v>
      </c>
      <c r="P120" s="101" t="s">
        <v>104</v>
      </c>
      <c r="Q120" s="101" t="s">
        <v>105</v>
      </c>
      <c r="R120" s="101" t="s">
        <v>106</v>
      </c>
      <c r="S120" s="101" t="s">
        <v>107</v>
      </c>
      <c r="T120" s="102" t="s">
        <v>108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="2" customFormat="1" ht="22.8" customHeight="1">
      <c r="A121" s="37"/>
      <c r="B121" s="38"/>
      <c r="C121" s="107" t="s">
        <v>86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3"/>
      <c r="N121" s="197"/>
      <c r="O121" s="104"/>
      <c r="P121" s="198">
        <f>P122+P194</f>
        <v>0</v>
      </c>
      <c r="Q121" s="104"/>
      <c r="R121" s="198">
        <f>R122+R194</f>
        <v>97.665535980000001</v>
      </c>
      <c r="S121" s="104"/>
      <c r="T121" s="199">
        <f>T122+T194</f>
        <v>3.1340000000000003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74</v>
      </c>
      <c r="AU121" s="16" t="s">
        <v>87</v>
      </c>
      <c r="BK121" s="200">
        <f>BK122+BK194</f>
        <v>0</v>
      </c>
    </row>
    <row r="122" s="12" customFormat="1" ht="25.92" customHeight="1">
      <c r="A122" s="12"/>
      <c r="B122" s="201"/>
      <c r="C122" s="202"/>
      <c r="D122" s="203" t="s">
        <v>74</v>
      </c>
      <c r="E122" s="204" t="s">
        <v>109</v>
      </c>
      <c r="F122" s="204" t="s">
        <v>110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P123+P152+P154+P169+P191</f>
        <v>0</v>
      </c>
      <c r="Q122" s="209"/>
      <c r="R122" s="210">
        <f>R123+R152+R154+R169+R191</f>
        <v>97.490185980000007</v>
      </c>
      <c r="S122" s="209"/>
      <c r="T122" s="211">
        <f>T123+T152+T154+T169+T191</f>
        <v>2.4660000000000002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80</v>
      </c>
      <c r="AT122" s="213" t="s">
        <v>74</v>
      </c>
      <c r="AU122" s="213" t="s">
        <v>75</v>
      </c>
      <c r="AY122" s="212" t="s">
        <v>111</v>
      </c>
      <c r="BK122" s="214">
        <f>BK123+BK152+BK154+BK169+BK191</f>
        <v>0</v>
      </c>
    </row>
    <row r="123" s="12" customFormat="1" ht="22.8" customHeight="1">
      <c r="A123" s="12"/>
      <c r="B123" s="201"/>
      <c r="C123" s="202"/>
      <c r="D123" s="203" t="s">
        <v>74</v>
      </c>
      <c r="E123" s="215" t="s">
        <v>80</v>
      </c>
      <c r="F123" s="215" t="s">
        <v>112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SUM(P124:P151)</f>
        <v>0</v>
      </c>
      <c r="Q123" s="209"/>
      <c r="R123" s="210">
        <f>SUM(R124:R151)</f>
        <v>0.0050000000000000001</v>
      </c>
      <c r="S123" s="209"/>
      <c r="T123" s="211">
        <f>SUM(T124:T151)</f>
        <v>2.274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80</v>
      </c>
      <c r="AT123" s="213" t="s">
        <v>74</v>
      </c>
      <c r="AU123" s="213" t="s">
        <v>80</v>
      </c>
      <c r="AY123" s="212" t="s">
        <v>111</v>
      </c>
      <c r="BK123" s="214">
        <f>SUM(BK124:BK151)</f>
        <v>0</v>
      </c>
    </row>
    <row r="124" s="2" customFormat="1" ht="37.8" customHeight="1">
      <c r="A124" s="37"/>
      <c r="B124" s="38"/>
      <c r="C124" s="217" t="s">
        <v>80</v>
      </c>
      <c r="D124" s="217" t="s">
        <v>113</v>
      </c>
      <c r="E124" s="218" t="s">
        <v>114</v>
      </c>
      <c r="F124" s="219" t="s">
        <v>115</v>
      </c>
      <c r="G124" s="220" t="s">
        <v>116</v>
      </c>
      <c r="H124" s="221">
        <v>60</v>
      </c>
      <c r="I124" s="222"/>
      <c r="J124" s="223">
        <f>ROUND(I124*H124,2)</f>
        <v>0</v>
      </c>
      <c r="K124" s="224"/>
      <c r="L124" s="43"/>
      <c r="M124" s="225" t="s">
        <v>1</v>
      </c>
      <c r="N124" s="226" t="s">
        <v>41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117</v>
      </c>
      <c r="AT124" s="229" t="s">
        <v>113</v>
      </c>
      <c r="AU124" s="229" t="s">
        <v>118</v>
      </c>
      <c r="AY124" s="16" t="s">
        <v>111</v>
      </c>
      <c r="BE124" s="230">
        <f>IF(N124="základná",J124,0)</f>
        <v>0</v>
      </c>
      <c r="BF124" s="230">
        <f>IF(N124="znížená",J124,0)</f>
        <v>0</v>
      </c>
      <c r="BG124" s="230">
        <f>IF(N124="zákl. prenesená",J124,0)</f>
        <v>0</v>
      </c>
      <c r="BH124" s="230">
        <f>IF(N124="zníž. prenesená",J124,0)</f>
        <v>0</v>
      </c>
      <c r="BI124" s="230">
        <f>IF(N124="nulová",J124,0)</f>
        <v>0</v>
      </c>
      <c r="BJ124" s="16" t="s">
        <v>118</v>
      </c>
      <c r="BK124" s="230">
        <f>ROUND(I124*H124,2)</f>
        <v>0</v>
      </c>
      <c r="BL124" s="16" t="s">
        <v>117</v>
      </c>
      <c r="BM124" s="229" t="s">
        <v>119</v>
      </c>
    </row>
    <row r="125" s="13" customFormat="1">
      <c r="A125" s="13"/>
      <c r="B125" s="231"/>
      <c r="C125" s="232"/>
      <c r="D125" s="233" t="s">
        <v>120</v>
      </c>
      <c r="E125" s="234" t="s">
        <v>1</v>
      </c>
      <c r="F125" s="235" t="s">
        <v>121</v>
      </c>
      <c r="G125" s="232"/>
      <c r="H125" s="236">
        <v>60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120</v>
      </c>
      <c r="AU125" s="242" t="s">
        <v>118</v>
      </c>
      <c r="AV125" s="13" t="s">
        <v>118</v>
      </c>
      <c r="AW125" s="13" t="s">
        <v>31</v>
      </c>
      <c r="AX125" s="13" t="s">
        <v>80</v>
      </c>
      <c r="AY125" s="242" t="s">
        <v>111</v>
      </c>
    </row>
    <row r="126" s="2" customFormat="1" ht="24.15" customHeight="1">
      <c r="A126" s="37"/>
      <c r="B126" s="38"/>
      <c r="C126" s="217" t="s">
        <v>118</v>
      </c>
      <c r="D126" s="217" t="s">
        <v>113</v>
      </c>
      <c r="E126" s="218" t="s">
        <v>122</v>
      </c>
      <c r="F126" s="219" t="s">
        <v>123</v>
      </c>
      <c r="G126" s="220" t="s">
        <v>116</v>
      </c>
      <c r="H126" s="221">
        <v>24</v>
      </c>
      <c r="I126" s="222"/>
      <c r="J126" s="223">
        <f>ROUND(I126*H126,2)</f>
        <v>0</v>
      </c>
      <c r="K126" s="224"/>
      <c r="L126" s="43"/>
      <c r="M126" s="225" t="s">
        <v>1</v>
      </c>
      <c r="N126" s="226" t="s">
        <v>41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117</v>
      </c>
      <c r="AT126" s="229" t="s">
        <v>113</v>
      </c>
      <c r="AU126" s="229" t="s">
        <v>118</v>
      </c>
      <c r="AY126" s="16" t="s">
        <v>111</v>
      </c>
      <c r="BE126" s="230">
        <f>IF(N126="základná",J126,0)</f>
        <v>0</v>
      </c>
      <c r="BF126" s="230">
        <f>IF(N126="znížená",J126,0)</f>
        <v>0</v>
      </c>
      <c r="BG126" s="230">
        <f>IF(N126="zákl. prenesená",J126,0)</f>
        <v>0</v>
      </c>
      <c r="BH126" s="230">
        <f>IF(N126="zníž. prenesená",J126,0)</f>
        <v>0</v>
      </c>
      <c r="BI126" s="230">
        <f>IF(N126="nulová",J126,0)</f>
        <v>0</v>
      </c>
      <c r="BJ126" s="16" t="s">
        <v>118</v>
      </c>
      <c r="BK126" s="230">
        <f>ROUND(I126*H126,2)</f>
        <v>0</v>
      </c>
      <c r="BL126" s="16" t="s">
        <v>117</v>
      </c>
      <c r="BM126" s="229" t="s">
        <v>124</v>
      </c>
    </row>
    <row r="127" s="13" customFormat="1">
      <c r="A127" s="13"/>
      <c r="B127" s="231"/>
      <c r="C127" s="232"/>
      <c r="D127" s="233" t="s">
        <v>120</v>
      </c>
      <c r="E127" s="234" t="s">
        <v>1</v>
      </c>
      <c r="F127" s="235" t="s">
        <v>125</v>
      </c>
      <c r="G127" s="232"/>
      <c r="H127" s="236">
        <v>9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120</v>
      </c>
      <c r="AU127" s="242" t="s">
        <v>118</v>
      </c>
      <c r="AV127" s="13" t="s">
        <v>118</v>
      </c>
      <c r="AW127" s="13" t="s">
        <v>31</v>
      </c>
      <c r="AX127" s="13" t="s">
        <v>75</v>
      </c>
      <c r="AY127" s="242" t="s">
        <v>111</v>
      </c>
    </row>
    <row r="128" s="13" customFormat="1">
      <c r="A128" s="13"/>
      <c r="B128" s="231"/>
      <c r="C128" s="232"/>
      <c r="D128" s="233" t="s">
        <v>120</v>
      </c>
      <c r="E128" s="234" t="s">
        <v>1</v>
      </c>
      <c r="F128" s="235" t="s">
        <v>126</v>
      </c>
      <c r="G128" s="232"/>
      <c r="H128" s="236">
        <v>15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120</v>
      </c>
      <c r="AU128" s="242" t="s">
        <v>118</v>
      </c>
      <c r="AV128" s="13" t="s">
        <v>118</v>
      </c>
      <c r="AW128" s="13" t="s">
        <v>31</v>
      </c>
      <c r="AX128" s="13" t="s">
        <v>75</v>
      </c>
      <c r="AY128" s="242" t="s">
        <v>111</v>
      </c>
    </row>
    <row r="129" s="14" customFormat="1">
      <c r="A129" s="14"/>
      <c r="B129" s="243"/>
      <c r="C129" s="244"/>
      <c r="D129" s="233" t="s">
        <v>120</v>
      </c>
      <c r="E129" s="245" t="s">
        <v>1</v>
      </c>
      <c r="F129" s="246" t="s">
        <v>127</v>
      </c>
      <c r="G129" s="244"/>
      <c r="H129" s="247">
        <v>24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120</v>
      </c>
      <c r="AU129" s="253" t="s">
        <v>118</v>
      </c>
      <c r="AV129" s="14" t="s">
        <v>117</v>
      </c>
      <c r="AW129" s="14" t="s">
        <v>31</v>
      </c>
      <c r="AX129" s="14" t="s">
        <v>80</v>
      </c>
      <c r="AY129" s="253" t="s">
        <v>111</v>
      </c>
    </row>
    <row r="130" s="2" customFormat="1" ht="24.15" customHeight="1">
      <c r="A130" s="37"/>
      <c r="B130" s="38"/>
      <c r="C130" s="217" t="s">
        <v>128</v>
      </c>
      <c r="D130" s="217" t="s">
        <v>113</v>
      </c>
      <c r="E130" s="218" t="s">
        <v>129</v>
      </c>
      <c r="F130" s="219" t="s">
        <v>130</v>
      </c>
      <c r="G130" s="220" t="s">
        <v>116</v>
      </c>
      <c r="H130" s="221">
        <v>3</v>
      </c>
      <c r="I130" s="222"/>
      <c r="J130" s="223">
        <f>ROUND(I130*H130,2)</f>
        <v>0</v>
      </c>
      <c r="K130" s="224"/>
      <c r="L130" s="43"/>
      <c r="M130" s="225" t="s">
        <v>1</v>
      </c>
      <c r="N130" s="226" t="s">
        <v>41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0.098000000000000004</v>
      </c>
      <c r="T130" s="228">
        <f>S130*H130</f>
        <v>0.29400000000000004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117</v>
      </c>
      <c r="AT130" s="229" t="s">
        <v>113</v>
      </c>
      <c r="AU130" s="229" t="s">
        <v>118</v>
      </c>
      <c r="AY130" s="16" t="s">
        <v>111</v>
      </c>
      <c r="BE130" s="230">
        <f>IF(N130="základná",J130,0)</f>
        <v>0</v>
      </c>
      <c r="BF130" s="230">
        <f>IF(N130="znížená",J130,0)</f>
        <v>0</v>
      </c>
      <c r="BG130" s="230">
        <f>IF(N130="zákl. prenesená",J130,0)</f>
        <v>0</v>
      </c>
      <c r="BH130" s="230">
        <f>IF(N130="zníž. prenesená",J130,0)</f>
        <v>0</v>
      </c>
      <c r="BI130" s="230">
        <f>IF(N130="nulová",J130,0)</f>
        <v>0</v>
      </c>
      <c r="BJ130" s="16" t="s">
        <v>118</v>
      </c>
      <c r="BK130" s="230">
        <f>ROUND(I130*H130,2)</f>
        <v>0</v>
      </c>
      <c r="BL130" s="16" t="s">
        <v>117</v>
      </c>
      <c r="BM130" s="229" t="s">
        <v>131</v>
      </c>
    </row>
    <row r="131" s="13" customFormat="1">
      <c r="A131" s="13"/>
      <c r="B131" s="231"/>
      <c r="C131" s="232"/>
      <c r="D131" s="233" t="s">
        <v>120</v>
      </c>
      <c r="E131" s="234" t="s">
        <v>1</v>
      </c>
      <c r="F131" s="235" t="s">
        <v>132</v>
      </c>
      <c r="G131" s="232"/>
      <c r="H131" s="236">
        <v>3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120</v>
      </c>
      <c r="AU131" s="242" t="s">
        <v>118</v>
      </c>
      <c r="AV131" s="13" t="s">
        <v>118</v>
      </c>
      <c r="AW131" s="13" t="s">
        <v>31</v>
      </c>
      <c r="AX131" s="13" t="s">
        <v>80</v>
      </c>
      <c r="AY131" s="242" t="s">
        <v>111</v>
      </c>
    </row>
    <row r="132" s="2" customFormat="1" ht="24.15" customHeight="1">
      <c r="A132" s="37"/>
      <c r="B132" s="38"/>
      <c r="C132" s="217" t="s">
        <v>117</v>
      </c>
      <c r="D132" s="217" t="s">
        <v>113</v>
      </c>
      <c r="E132" s="218" t="s">
        <v>133</v>
      </c>
      <c r="F132" s="219" t="s">
        <v>134</v>
      </c>
      <c r="G132" s="220" t="s">
        <v>116</v>
      </c>
      <c r="H132" s="221">
        <v>3</v>
      </c>
      <c r="I132" s="222"/>
      <c r="J132" s="223">
        <f>ROUND(I132*H132,2)</f>
        <v>0</v>
      </c>
      <c r="K132" s="224"/>
      <c r="L132" s="43"/>
      <c r="M132" s="225" t="s">
        <v>1</v>
      </c>
      <c r="N132" s="226" t="s">
        <v>41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0.16</v>
      </c>
      <c r="T132" s="228">
        <f>S132*H132</f>
        <v>0.47999999999999998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117</v>
      </c>
      <c r="AT132" s="229" t="s">
        <v>113</v>
      </c>
      <c r="AU132" s="229" t="s">
        <v>118</v>
      </c>
      <c r="AY132" s="16" t="s">
        <v>111</v>
      </c>
      <c r="BE132" s="230">
        <f>IF(N132="základná",J132,0)</f>
        <v>0</v>
      </c>
      <c r="BF132" s="230">
        <f>IF(N132="znížená",J132,0)</f>
        <v>0</v>
      </c>
      <c r="BG132" s="230">
        <f>IF(N132="zákl. prenesená",J132,0)</f>
        <v>0</v>
      </c>
      <c r="BH132" s="230">
        <f>IF(N132="zníž. prenesená",J132,0)</f>
        <v>0</v>
      </c>
      <c r="BI132" s="230">
        <f>IF(N132="nulová",J132,0)</f>
        <v>0</v>
      </c>
      <c r="BJ132" s="16" t="s">
        <v>118</v>
      </c>
      <c r="BK132" s="230">
        <f>ROUND(I132*H132,2)</f>
        <v>0</v>
      </c>
      <c r="BL132" s="16" t="s">
        <v>117</v>
      </c>
      <c r="BM132" s="229" t="s">
        <v>135</v>
      </c>
    </row>
    <row r="133" s="2" customFormat="1" ht="33" customHeight="1">
      <c r="A133" s="37"/>
      <c r="B133" s="38"/>
      <c r="C133" s="217" t="s">
        <v>136</v>
      </c>
      <c r="D133" s="217" t="s">
        <v>113</v>
      </c>
      <c r="E133" s="218" t="s">
        <v>137</v>
      </c>
      <c r="F133" s="219" t="s">
        <v>138</v>
      </c>
      <c r="G133" s="220" t="s">
        <v>116</v>
      </c>
      <c r="H133" s="221">
        <v>3</v>
      </c>
      <c r="I133" s="222"/>
      <c r="J133" s="223">
        <f>ROUND(I133*H133,2)</f>
        <v>0</v>
      </c>
      <c r="K133" s="224"/>
      <c r="L133" s="43"/>
      <c r="M133" s="225" t="s">
        <v>1</v>
      </c>
      <c r="N133" s="226" t="s">
        <v>41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0.5</v>
      </c>
      <c r="T133" s="228">
        <f>S133*H133</f>
        <v>1.5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117</v>
      </c>
      <c r="AT133" s="229" t="s">
        <v>113</v>
      </c>
      <c r="AU133" s="229" t="s">
        <v>118</v>
      </c>
      <c r="AY133" s="16" t="s">
        <v>111</v>
      </c>
      <c r="BE133" s="230">
        <f>IF(N133="základná",J133,0)</f>
        <v>0</v>
      </c>
      <c r="BF133" s="230">
        <f>IF(N133="znížená",J133,0)</f>
        <v>0</v>
      </c>
      <c r="BG133" s="230">
        <f>IF(N133="zákl. prenesená",J133,0)</f>
        <v>0</v>
      </c>
      <c r="BH133" s="230">
        <f>IF(N133="zníž. prenesená",J133,0)</f>
        <v>0</v>
      </c>
      <c r="BI133" s="230">
        <f>IF(N133="nulová",J133,0)</f>
        <v>0</v>
      </c>
      <c r="BJ133" s="16" t="s">
        <v>118</v>
      </c>
      <c r="BK133" s="230">
        <f>ROUND(I133*H133,2)</f>
        <v>0</v>
      </c>
      <c r="BL133" s="16" t="s">
        <v>117</v>
      </c>
      <c r="BM133" s="229" t="s">
        <v>139</v>
      </c>
    </row>
    <row r="134" s="2" customFormat="1" ht="24.15" customHeight="1">
      <c r="A134" s="37"/>
      <c r="B134" s="38"/>
      <c r="C134" s="217" t="s">
        <v>140</v>
      </c>
      <c r="D134" s="217" t="s">
        <v>113</v>
      </c>
      <c r="E134" s="218" t="s">
        <v>141</v>
      </c>
      <c r="F134" s="219" t="s">
        <v>142</v>
      </c>
      <c r="G134" s="220" t="s">
        <v>143</v>
      </c>
      <c r="H134" s="221">
        <v>3.6000000000000001</v>
      </c>
      <c r="I134" s="222"/>
      <c r="J134" s="223">
        <f>ROUND(I134*H134,2)</f>
        <v>0</v>
      </c>
      <c r="K134" s="224"/>
      <c r="L134" s="43"/>
      <c r="M134" s="225" t="s">
        <v>1</v>
      </c>
      <c r="N134" s="226" t="s">
        <v>41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117</v>
      </c>
      <c r="AT134" s="229" t="s">
        <v>113</v>
      </c>
      <c r="AU134" s="229" t="s">
        <v>118</v>
      </c>
      <c r="AY134" s="16" t="s">
        <v>111</v>
      </c>
      <c r="BE134" s="230">
        <f>IF(N134="základná",J134,0)</f>
        <v>0</v>
      </c>
      <c r="BF134" s="230">
        <f>IF(N134="znížená",J134,0)</f>
        <v>0</v>
      </c>
      <c r="BG134" s="230">
        <f>IF(N134="zákl. prenesená",J134,0)</f>
        <v>0</v>
      </c>
      <c r="BH134" s="230">
        <f>IF(N134="zníž. prenesená",J134,0)</f>
        <v>0</v>
      </c>
      <c r="BI134" s="230">
        <f>IF(N134="nulová",J134,0)</f>
        <v>0</v>
      </c>
      <c r="BJ134" s="16" t="s">
        <v>118</v>
      </c>
      <c r="BK134" s="230">
        <f>ROUND(I134*H134,2)</f>
        <v>0</v>
      </c>
      <c r="BL134" s="16" t="s">
        <v>117</v>
      </c>
      <c r="BM134" s="229" t="s">
        <v>144</v>
      </c>
    </row>
    <row r="135" s="13" customFormat="1">
      <c r="A135" s="13"/>
      <c r="B135" s="231"/>
      <c r="C135" s="232"/>
      <c r="D135" s="233" t="s">
        <v>120</v>
      </c>
      <c r="E135" s="234" t="s">
        <v>1</v>
      </c>
      <c r="F135" s="235" t="s">
        <v>145</v>
      </c>
      <c r="G135" s="232"/>
      <c r="H135" s="236">
        <v>3.6000000000000001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120</v>
      </c>
      <c r="AU135" s="242" t="s">
        <v>118</v>
      </c>
      <c r="AV135" s="13" t="s">
        <v>118</v>
      </c>
      <c r="AW135" s="13" t="s">
        <v>31</v>
      </c>
      <c r="AX135" s="13" t="s">
        <v>80</v>
      </c>
      <c r="AY135" s="242" t="s">
        <v>111</v>
      </c>
    </row>
    <row r="136" s="2" customFormat="1" ht="24.15" customHeight="1">
      <c r="A136" s="37"/>
      <c r="B136" s="38"/>
      <c r="C136" s="217" t="s">
        <v>146</v>
      </c>
      <c r="D136" s="217" t="s">
        <v>113</v>
      </c>
      <c r="E136" s="218" t="s">
        <v>147</v>
      </c>
      <c r="F136" s="219" t="s">
        <v>148</v>
      </c>
      <c r="G136" s="220" t="s">
        <v>143</v>
      </c>
      <c r="H136" s="221">
        <v>42</v>
      </c>
      <c r="I136" s="222"/>
      <c r="J136" s="223">
        <f>ROUND(I136*H136,2)</f>
        <v>0</v>
      </c>
      <c r="K136" s="224"/>
      <c r="L136" s="43"/>
      <c r="M136" s="225" t="s">
        <v>1</v>
      </c>
      <c r="N136" s="226" t="s">
        <v>41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117</v>
      </c>
      <c r="AT136" s="229" t="s">
        <v>113</v>
      </c>
      <c r="AU136" s="229" t="s">
        <v>118</v>
      </c>
      <c r="AY136" s="16" t="s">
        <v>111</v>
      </c>
      <c r="BE136" s="230">
        <f>IF(N136="základná",J136,0)</f>
        <v>0</v>
      </c>
      <c r="BF136" s="230">
        <f>IF(N136="znížená",J136,0)</f>
        <v>0</v>
      </c>
      <c r="BG136" s="230">
        <f>IF(N136="zákl. prenesená",J136,0)</f>
        <v>0</v>
      </c>
      <c r="BH136" s="230">
        <f>IF(N136="zníž. prenesená",J136,0)</f>
        <v>0</v>
      </c>
      <c r="BI136" s="230">
        <f>IF(N136="nulová",J136,0)</f>
        <v>0</v>
      </c>
      <c r="BJ136" s="16" t="s">
        <v>118</v>
      </c>
      <c r="BK136" s="230">
        <f>ROUND(I136*H136,2)</f>
        <v>0</v>
      </c>
      <c r="BL136" s="16" t="s">
        <v>117</v>
      </c>
      <c r="BM136" s="229" t="s">
        <v>149</v>
      </c>
    </row>
    <row r="137" s="13" customFormat="1">
      <c r="A137" s="13"/>
      <c r="B137" s="231"/>
      <c r="C137" s="232"/>
      <c r="D137" s="233" t="s">
        <v>120</v>
      </c>
      <c r="E137" s="234" t="s">
        <v>1</v>
      </c>
      <c r="F137" s="235" t="s">
        <v>150</v>
      </c>
      <c r="G137" s="232"/>
      <c r="H137" s="236">
        <v>42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120</v>
      </c>
      <c r="AU137" s="242" t="s">
        <v>118</v>
      </c>
      <c r="AV137" s="13" t="s">
        <v>118</v>
      </c>
      <c r="AW137" s="13" t="s">
        <v>31</v>
      </c>
      <c r="AX137" s="13" t="s">
        <v>80</v>
      </c>
      <c r="AY137" s="242" t="s">
        <v>111</v>
      </c>
    </row>
    <row r="138" s="2" customFormat="1" ht="24.15" customHeight="1">
      <c r="A138" s="37"/>
      <c r="B138" s="38"/>
      <c r="C138" s="217" t="s">
        <v>151</v>
      </c>
      <c r="D138" s="217" t="s">
        <v>113</v>
      </c>
      <c r="E138" s="218" t="s">
        <v>152</v>
      </c>
      <c r="F138" s="219" t="s">
        <v>153</v>
      </c>
      <c r="G138" s="220" t="s">
        <v>143</v>
      </c>
      <c r="H138" s="221">
        <v>21</v>
      </c>
      <c r="I138" s="222"/>
      <c r="J138" s="223">
        <f>ROUND(I138*H138,2)</f>
        <v>0</v>
      </c>
      <c r="K138" s="224"/>
      <c r="L138" s="43"/>
      <c r="M138" s="225" t="s">
        <v>1</v>
      </c>
      <c r="N138" s="226" t="s">
        <v>41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117</v>
      </c>
      <c r="AT138" s="229" t="s">
        <v>113</v>
      </c>
      <c r="AU138" s="229" t="s">
        <v>118</v>
      </c>
      <c r="AY138" s="16" t="s">
        <v>111</v>
      </c>
      <c r="BE138" s="230">
        <f>IF(N138="základná",J138,0)</f>
        <v>0</v>
      </c>
      <c r="BF138" s="230">
        <f>IF(N138="znížená",J138,0)</f>
        <v>0</v>
      </c>
      <c r="BG138" s="230">
        <f>IF(N138="zákl. prenesená",J138,0)</f>
        <v>0</v>
      </c>
      <c r="BH138" s="230">
        <f>IF(N138="zníž. prenesená",J138,0)</f>
        <v>0</v>
      </c>
      <c r="BI138" s="230">
        <f>IF(N138="nulová",J138,0)</f>
        <v>0</v>
      </c>
      <c r="BJ138" s="16" t="s">
        <v>118</v>
      </c>
      <c r="BK138" s="230">
        <f>ROUND(I138*H138,2)</f>
        <v>0</v>
      </c>
      <c r="BL138" s="16" t="s">
        <v>117</v>
      </c>
      <c r="BM138" s="229" t="s">
        <v>154</v>
      </c>
    </row>
    <row r="139" s="2" customFormat="1" ht="33" customHeight="1">
      <c r="A139" s="37"/>
      <c r="B139" s="38"/>
      <c r="C139" s="217" t="s">
        <v>155</v>
      </c>
      <c r="D139" s="217" t="s">
        <v>113</v>
      </c>
      <c r="E139" s="218" t="s">
        <v>156</v>
      </c>
      <c r="F139" s="219" t="s">
        <v>157</v>
      </c>
      <c r="G139" s="220" t="s">
        <v>143</v>
      </c>
      <c r="H139" s="221">
        <v>12</v>
      </c>
      <c r="I139" s="222"/>
      <c r="J139" s="223">
        <f>ROUND(I139*H139,2)</f>
        <v>0</v>
      </c>
      <c r="K139" s="224"/>
      <c r="L139" s="43"/>
      <c r="M139" s="225" t="s">
        <v>1</v>
      </c>
      <c r="N139" s="226" t="s">
        <v>41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117</v>
      </c>
      <c r="AT139" s="229" t="s">
        <v>113</v>
      </c>
      <c r="AU139" s="229" t="s">
        <v>118</v>
      </c>
      <c r="AY139" s="16" t="s">
        <v>111</v>
      </c>
      <c r="BE139" s="230">
        <f>IF(N139="základná",J139,0)</f>
        <v>0</v>
      </c>
      <c r="BF139" s="230">
        <f>IF(N139="znížená",J139,0)</f>
        <v>0</v>
      </c>
      <c r="BG139" s="230">
        <f>IF(N139="zákl. prenesená",J139,0)</f>
        <v>0</v>
      </c>
      <c r="BH139" s="230">
        <f>IF(N139="zníž. prenesená",J139,0)</f>
        <v>0</v>
      </c>
      <c r="BI139" s="230">
        <f>IF(N139="nulová",J139,0)</f>
        <v>0</v>
      </c>
      <c r="BJ139" s="16" t="s">
        <v>118</v>
      </c>
      <c r="BK139" s="230">
        <f>ROUND(I139*H139,2)</f>
        <v>0</v>
      </c>
      <c r="BL139" s="16" t="s">
        <v>117</v>
      </c>
      <c r="BM139" s="229" t="s">
        <v>158</v>
      </c>
    </row>
    <row r="140" s="13" customFormat="1">
      <c r="A140" s="13"/>
      <c r="B140" s="231"/>
      <c r="C140" s="232"/>
      <c r="D140" s="233" t="s">
        <v>120</v>
      </c>
      <c r="E140" s="234" t="s">
        <v>1</v>
      </c>
      <c r="F140" s="235" t="s">
        <v>159</v>
      </c>
      <c r="G140" s="232"/>
      <c r="H140" s="236">
        <v>12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120</v>
      </c>
      <c r="AU140" s="242" t="s">
        <v>118</v>
      </c>
      <c r="AV140" s="13" t="s">
        <v>118</v>
      </c>
      <c r="AW140" s="13" t="s">
        <v>31</v>
      </c>
      <c r="AX140" s="13" t="s">
        <v>80</v>
      </c>
      <c r="AY140" s="242" t="s">
        <v>111</v>
      </c>
    </row>
    <row r="141" s="2" customFormat="1" ht="37.8" customHeight="1">
      <c r="A141" s="37"/>
      <c r="B141" s="38"/>
      <c r="C141" s="217" t="s">
        <v>160</v>
      </c>
      <c r="D141" s="217" t="s">
        <v>113</v>
      </c>
      <c r="E141" s="218" t="s">
        <v>161</v>
      </c>
      <c r="F141" s="219" t="s">
        <v>162</v>
      </c>
      <c r="G141" s="220" t="s">
        <v>143</v>
      </c>
      <c r="H141" s="221">
        <v>12</v>
      </c>
      <c r="I141" s="222"/>
      <c r="J141" s="223">
        <f>ROUND(I141*H141,2)</f>
        <v>0</v>
      </c>
      <c r="K141" s="224"/>
      <c r="L141" s="43"/>
      <c r="M141" s="225" t="s">
        <v>1</v>
      </c>
      <c r="N141" s="226" t="s">
        <v>41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117</v>
      </c>
      <c r="AT141" s="229" t="s">
        <v>113</v>
      </c>
      <c r="AU141" s="229" t="s">
        <v>118</v>
      </c>
      <c r="AY141" s="16" t="s">
        <v>111</v>
      </c>
      <c r="BE141" s="230">
        <f>IF(N141="základná",J141,0)</f>
        <v>0</v>
      </c>
      <c r="BF141" s="230">
        <f>IF(N141="znížená",J141,0)</f>
        <v>0</v>
      </c>
      <c r="BG141" s="230">
        <f>IF(N141="zákl. prenesená",J141,0)</f>
        <v>0</v>
      </c>
      <c r="BH141" s="230">
        <f>IF(N141="zníž. prenesená",J141,0)</f>
        <v>0</v>
      </c>
      <c r="BI141" s="230">
        <f>IF(N141="nulová",J141,0)</f>
        <v>0</v>
      </c>
      <c r="BJ141" s="16" t="s">
        <v>118</v>
      </c>
      <c r="BK141" s="230">
        <f>ROUND(I141*H141,2)</f>
        <v>0</v>
      </c>
      <c r="BL141" s="16" t="s">
        <v>117</v>
      </c>
      <c r="BM141" s="229" t="s">
        <v>163</v>
      </c>
    </row>
    <row r="142" s="2" customFormat="1" ht="24.15" customHeight="1">
      <c r="A142" s="37"/>
      <c r="B142" s="38"/>
      <c r="C142" s="217" t="s">
        <v>164</v>
      </c>
      <c r="D142" s="217" t="s">
        <v>113</v>
      </c>
      <c r="E142" s="218" t="s">
        <v>165</v>
      </c>
      <c r="F142" s="219" t="s">
        <v>166</v>
      </c>
      <c r="G142" s="220" t="s">
        <v>143</v>
      </c>
      <c r="H142" s="221">
        <v>12</v>
      </c>
      <c r="I142" s="222"/>
      <c r="J142" s="223">
        <f>ROUND(I142*H142,2)</f>
        <v>0</v>
      </c>
      <c r="K142" s="224"/>
      <c r="L142" s="43"/>
      <c r="M142" s="225" t="s">
        <v>1</v>
      </c>
      <c r="N142" s="226" t="s">
        <v>41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117</v>
      </c>
      <c r="AT142" s="229" t="s">
        <v>113</v>
      </c>
      <c r="AU142" s="229" t="s">
        <v>118</v>
      </c>
      <c r="AY142" s="16" t="s">
        <v>111</v>
      </c>
      <c r="BE142" s="230">
        <f>IF(N142="základná",J142,0)</f>
        <v>0</v>
      </c>
      <c r="BF142" s="230">
        <f>IF(N142="znížená",J142,0)</f>
        <v>0</v>
      </c>
      <c r="BG142" s="230">
        <f>IF(N142="zákl. prenesená",J142,0)</f>
        <v>0</v>
      </c>
      <c r="BH142" s="230">
        <f>IF(N142="zníž. prenesená",J142,0)</f>
        <v>0</v>
      </c>
      <c r="BI142" s="230">
        <f>IF(N142="nulová",J142,0)</f>
        <v>0</v>
      </c>
      <c r="BJ142" s="16" t="s">
        <v>118</v>
      </c>
      <c r="BK142" s="230">
        <f>ROUND(I142*H142,2)</f>
        <v>0</v>
      </c>
      <c r="BL142" s="16" t="s">
        <v>117</v>
      </c>
      <c r="BM142" s="229" t="s">
        <v>167</v>
      </c>
    </row>
    <row r="143" s="2" customFormat="1" ht="24.15" customHeight="1">
      <c r="A143" s="37"/>
      <c r="B143" s="38"/>
      <c r="C143" s="217" t="s">
        <v>168</v>
      </c>
      <c r="D143" s="217" t="s">
        <v>113</v>
      </c>
      <c r="E143" s="218" t="s">
        <v>169</v>
      </c>
      <c r="F143" s="219" t="s">
        <v>170</v>
      </c>
      <c r="G143" s="220" t="s">
        <v>171</v>
      </c>
      <c r="H143" s="221">
        <v>23.760000000000002</v>
      </c>
      <c r="I143" s="222"/>
      <c r="J143" s="223">
        <f>ROUND(I143*H143,2)</f>
        <v>0</v>
      </c>
      <c r="K143" s="224"/>
      <c r="L143" s="43"/>
      <c r="M143" s="225" t="s">
        <v>1</v>
      </c>
      <c r="N143" s="226" t="s">
        <v>41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117</v>
      </c>
      <c r="AT143" s="229" t="s">
        <v>113</v>
      </c>
      <c r="AU143" s="229" t="s">
        <v>118</v>
      </c>
      <c r="AY143" s="16" t="s">
        <v>111</v>
      </c>
      <c r="BE143" s="230">
        <f>IF(N143="základná",J143,0)</f>
        <v>0</v>
      </c>
      <c r="BF143" s="230">
        <f>IF(N143="znížená",J143,0)</f>
        <v>0</v>
      </c>
      <c r="BG143" s="230">
        <f>IF(N143="zákl. prenesená",J143,0)</f>
        <v>0</v>
      </c>
      <c r="BH143" s="230">
        <f>IF(N143="zníž. prenesená",J143,0)</f>
        <v>0</v>
      </c>
      <c r="BI143" s="230">
        <f>IF(N143="nulová",J143,0)</f>
        <v>0</v>
      </c>
      <c r="BJ143" s="16" t="s">
        <v>118</v>
      </c>
      <c r="BK143" s="230">
        <f>ROUND(I143*H143,2)</f>
        <v>0</v>
      </c>
      <c r="BL143" s="16" t="s">
        <v>117</v>
      </c>
      <c r="BM143" s="229" t="s">
        <v>172</v>
      </c>
    </row>
    <row r="144" s="13" customFormat="1">
      <c r="A144" s="13"/>
      <c r="B144" s="231"/>
      <c r="C144" s="232"/>
      <c r="D144" s="233" t="s">
        <v>120</v>
      </c>
      <c r="E144" s="234" t="s">
        <v>1</v>
      </c>
      <c r="F144" s="235" t="s">
        <v>173</v>
      </c>
      <c r="G144" s="232"/>
      <c r="H144" s="236">
        <v>23.760000000000002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120</v>
      </c>
      <c r="AU144" s="242" t="s">
        <v>118</v>
      </c>
      <c r="AV144" s="13" t="s">
        <v>118</v>
      </c>
      <c r="AW144" s="13" t="s">
        <v>31</v>
      </c>
      <c r="AX144" s="13" t="s">
        <v>80</v>
      </c>
      <c r="AY144" s="242" t="s">
        <v>111</v>
      </c>
    </row>
    <row r="145" s="2" customFormat="1" ht="24.15" customHeight="1">
      <c r="A145" s="37"/>
      <c r="B145" s="38"/>
      <c r="C145" s="217" t="s">
        <v>174</v>
      </c>
      <c r="D145" s="217" t="s">
        <v>113</v>
      </c>
      <c r="E145" s="218" t="s">
        <v>175</v>
      </c>
      <c r="F145" s="219" t="s">
        <v>176</v>
      </c>
      <c r="G145" s="220" t="s">
        <v>116</v>
      </c>
      <c r="H145" s="221">
        <v>100</v>
      </c>
      <c r="I145" s="222"/>
      <c r="J145" s="223">
        <f>ROUND(I145*H145,2)</f>
        <v>0</v>
      </c>
      <c r="K145" s="224"/>
      <c r="L145" s="43"/>
      <c r="M145" s="225" t="s">
        <v>1</v>
      </c>
      <c r="N145" s="226" t="s">
        <v>41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117</v>
      </c>
      <c r="AT145" s="229" t="s">
        <v>113</v>
      </c>
      <c r="AU145" s="229" t="s">
        <v>118</v>
      </c>
      <c r="AY145" s="16" t="s">
        <v>111</v>
      </c>
      <c r="BE145" s="230">
        <f>IF(N145="základná",J145,0)</f>
        <v>0</v>
      </c>
      <c r="BF145" s="230">
        <f>IF(N145="znížená",J145,0)</f>
        <v>0</v>
      </c>
      <c r="BG145" s="230">
        <f>IF(N145="zákl. prenesená",J145,0)</f>
        <v>0</v>
      </c>
      <c r="BH145" s="230">
        <f>IF(N145="zníž. prenesená",J145,0)</f>
        <v>0</v>
      </c>
      <c r="BI145" s="230">
        <f>IF(N145="nulová",J145,0)</f>
        <v>0</v>
      </c>
      <c r="BJ145" s="16" t="s">
        <v>118</v>
      </c>
      <c r="BK145" s="230">
        <f>ROUND(I145*H145,2)</f>
        <v>0</v>
      </c>
      <c r="BL145" s="16" t="s">
        <v>117</v>
      </c>
      <c r="BM145" s="229" t="s">
        <v>177</v>
      </c>
    </row>
    <row r="146" s="2" customFormat="1" ht="16.5" customHeight="1">
      <c r="A146" s="37"/>
      <c r="B146" s="38"/>
      <c r="C146" s="254" t="s">
        <v>178</v>
      </c>
      <c r="D146" s="254" t="s">
        <v>179</v>
      </c>
      <c r="E146" s="255" t="s">
        <v>180</v>
      </c>
      <c r="F146" s="256" t="s">
        <v>181</v>
      </c>
      <c r="G146" s="257" t="s">
        <v>182</v>
      </c>
      <c r="H146" s="258">
        <v>5</v>
      </c>
      <c r="I146" s="259"/>
      <c r="J146" s="260">
        <f>ROUND(I146*H146,2)</f>
        <v>0</v>
      </c>
      <c r="K146" s="261"/>
      <c r="L146" s="262"/>
      <c r="M146" s="263" t="s">
        <v>1</v>
      </c>
      <c r="N146" s="264" t="s">
        <v>41</v>
      </c>
      <c r="O146" s="91"/>
      <c r="P146" s="227">
        <f>O146*H146</f>
        <v>0</v>
      </c>
      <c r="Q146" s="227">
        <v>0.001</v>
      </c>
      <c r="R146" s="227">
        <f>Q146*H146</f>
        <v>0.0050000000000000001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151</v>
      </c>
      <c r="AT146" s="229" t="s">
        <v>179</v>
      </c>
      <c r="AU146" s="229" t="s">
        <v>118</v>
      </c>
      <c r="AY146" s="16" t="s">
        <v>111</v>
      </c>
      <c r="BE146" s="230">
        <f>IF(N146="základná",J146,0)</f>
        <v>0</v>
      </c>
      <c r="BF146" s="230">
        <f>IF(N146="znížená",J146,0)</f>
        <v>0</v>
      </c>
      <c r="BG146" s="230">
        <f>IF(N146="zákl. prenesená",J146,0)</f>
        <v>0</v>
      </c>
      <c r="BH146" s="230">
        <f>IF(N146="zníž. prenesená",J146,0)</f>
        <v>0</v>
      </c>
      <c r="BI146" s="230">
        <f>IF(N146="nulová",J146,0)</f>
        <v>0</v>
      </c>
      <c r="BJ146" s="16" t="s">
        <v>118</v>
      </c>
      <c r="BK146" s="230">
        <f>ROUND(I146*H146,2)</f>
        <v>0</v>
      </c>
      <c r="BL146" s="16" t="s">
        <v>117</v>
      </c>
      <c r="BM146" s="229" t="s">
        <v>183</v>
      </c>
    </row>
    <row r="147" s="13" customFormat="1">
      <c r="A147" s="13"/>
      <c r="B147" s="231"/>
      <c r="C147" s="232"/>
      <c r="D147" s="233" t="s">
        <v>120</v>
      </c>
      <c r="E147" s="234" t="s">
        <v>1</v>
      </c>
      <c r="F147" s="235" t="s">
        <v>184</v>
      </c>
      <c r="G147" s="232"/>
      <c r="H147" s="236">
        <v>5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120</v>
      </c>
      <c r="AU147" s="242" t="s">
        <v>118</v>
      </c>
      <c r="AV147" s="13" t="s">
        <v>118</v>
      </c>
      <c r="AW147" s="13" t="s">
        <v>31</v>
      </c>
      <c r="AX147" s="13" t="s">
        <v>80</v>
      </c>
      <c r="AY147" s="242" t="s">
        <v>111</v>
      </c>
    </row>
    <row r="148" s="2" customFormat="1" ht="44.25" customHeight="1">
      <c r="A148" s="37"/>
      <c r="B148" s="38"/>
      <c r="C148" s="217" t="s">
        <v>185</v>
      </c>
      <c r="D148" s="217" t="s">
        <v>113</v>
      </c>
      <c r="E148" s="218" t="s">
        <v>186</v>
      </c>
      <c r="F148" s="219" t="s">
        <v>187</v>
      </c>
      <c r="G148" s="220" t="s">
        <v>116</v>
      </c>
      <c r="H148" s="221">
        <v>160</v>
      </c>
      <c r="I148" s="222"/>
      <c r="J148" s="223">
        <f>ROUND(I148*H148,2)</f>
        <v>0</v>
      </c>
      <c r="K148" s="224"/>
      <c r="L148" s="43"/>
      <c r="M148" s="225" t="s">
        <v>1</v>
      </c>
      <c r="N148" s="226" t="s">
        <v>41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117</v>
      </c>
      <c r="AT148" s="229" t="s">
        <v>113</v>
      </c>
      <c r="AU148" s="229" t="s">
        <v>118</v>
      </c>
      <c r="AY148" s="16" t="s">
        <v>111</v>
      </c>
      <c r="BE148" s="230">
        <f>IF(N148="základná",J148,0)</f>
        <v>0</v>
      </c>
      <c r="BF148" s="230">
        <f>IF(N148="znížená",J148,0)</f>
        <v>0</v>
      </c>
      <c r="BG148" s="230">
        <f>IF(N148="zákl. prenesená",J148,0)</f>
        <v>0</v>
      </c>
      <c r="BH148" s="230">
        <f>IF(N148="zníž. prenesená",J148,0)</f>
        <v>0</v>
      </c>
      <c r="BI148" s="230">
        <f>IF(N148="nulová",J148,0)</f>
        <v>0</v>
      </c>
      <c r="BJ148" s="16" t="s">
        <v>118</v>
      </c>
      <c r="BK148" s="230">
        <f>ROUND(I148*H148,2)</f>
        <v>0</v>
      </c>
      <c r="BL148" s="16" t="s">
        <v>117</v>
      </c>
      <c r="BM148" s="229" t="s">
        <v>188</v>
      </c>
    </row>
    <row r="149" s="13" customFormat="1">
      <c r="A149" s="13"/>
      <c r="B149" s="231"/>
      <c r="C149" s="232"/>
      <c r="D149" s="233" t="s">
        <v>120</v>
      </c>
      <c r="E149" s="234" t="s">
        <v>1</v>
      </c>
      <c r="F149" s="235" t="s">
        <v>189</v>
      </c>
      <c r="G149" s="232"/>
      <c r="H149" s="236">
        <v>60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120</v>
      </c>
      <c r="AU149" s="242" t="s">
        <v>118</v>
      </c>
      <c r="AV149" s="13" t="s">
        <v>118</v>
      </c>
      <c r="AW149" s="13" t="s">
        <v>31</v>
      </c>
      <c r="AX149" s="13" t="s">
        <v>75</v>
      </c>
      <c r="AY149" s="242" t="s">
        <v>111</v>
      </c>
    </row>
    <row r="150" s="13" customFormat="1">
      <c r="A150" s="13"/>
      <c r="B150" s="231"/>
      <c r="C150" s="232"/>
      <c r="D150" s="233" t="s">
        <v>120</v>
      </c>
      <c r="E150" s="234" t="s">
        <v>1</v>
      </c>
      <c r="F150" s="235" t="s">
        <v>190</v>
      </c>
      <c r="G150" s="232"/>
      <c r="H150" s="236">
        <v>100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120</v>
      </c>
      <c r="AU150" s="242" t="s">
        <v>118</v>
      </c>
      <c r="AV150" s="13" t="s">
        <v>118</v>
      </c>
      <c r="AW150" s="13" t="s">
        <v>31</v>
      </c>
      <c r="AX150" s="13" t="s">
        <v>75</v>
      </c>
      <c r="AY150" s="242" t="s">
        <v>111</v>
      </c>
    </row>
    <row r="151" s="14" customFormat="1">
      <c r="A151" s="14"/>
      <c r="B151" s="243"/>
      <c r="C151" s="244"/>
      <c r="D151" s="233" t="s">
        <v>120</v>
      </c>
      <c r="E151" s="245" t="s">
        <v>1</v>
      </c>
      <c r="F151" s="246" t="s">
        <v>127</v>
      </c>
      <c r="G151" s="244"/>
      <c r="H151" s="247">
        <v>160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120</v>
      </c>
      <c r="AU151" s="253" t="s">
        <v>118</v>
      </c>
      <c r="AV151" s="14" t="s">
        <v>117</v>
      </c>
      <c r="AW151" s="14" t="s">
        <v>31</v>
      </c>
      <c r="AX151" s="14" t="s">
        <v>80</v>
      </c>
      <c r="AY151" s="253" t="s">
        <v>111</v>
      </c>
    </row>
    <row r="152" s="12" customFormat="1" ht="22.8" customHeight="1">
      <c r="A152" s="12"/>
      <c r="B152" s="201"/>
      <c r="C152" s="202"/>
      <c r="D152" s="203" t="s">
        <v>74</v>
      </c>
      <c r="E152" s="215" t="s">
        <v>128</v>
      </c>
      <c r="F152" s="215" t="s">
        <v>191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P153</f>
        <v>0</v>
      </c>
      <c r="Q152" s="209"/>
      <c r="R152" s="210">
        <f>R153</f>
        <v>0.49690000000000001</v>
      </c>
      <c r="S152" s="209"/>
      <c r="T152" s="211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80</v>
      </c>
      <c r="AT152" s="213" t="s">
        <v>74</v>
      </c>
      <c r="AU152" s="213" t="s">
        <v>80</v>
      </c>
      <c r="AY152" s="212" t="s">
        <v>111</v>
      </c>
      <c r="BK152" s="214">
        <f>BK153</f>
        <v>0</v>
      </c>
    </row>
    <row r="153" s="2" customFormat="1" ht="24.15" customHeight="1">
      <c r="A153" s="37"/>
      <c r="B153" s="38"/>
      <c r="C153" s="217" t="s">
        <v>192</v>
      </c>
      <c r="D153" s="217" t="s">
        <v>113</v>
      </c>
      <c r="E153" s="218" t="s">
        <v>193</v>
      </c>
      <c r="F153" s="219" t="s">
        <v>194</v>
      </c>
      <c r="G153" s="220" t="s">
        <v>195</v>
      </c>
      <c r="H153" s="221">
        <v>2</v>
      </c>
      <c r="I153" s="222"/>
      <c r="J153" s="223">
        <f>ROUND(I153*H153,2)</f>
        <v>0</v>
      </c>
      <c r="K153" s="224"/>
      <c r="L153" s="43"/>
      <c r="M153" s="225" t="s">
        <v>1</v>
      </c>
      <c r="N153" s="226" t="s">
        <v>41</v>
      </c>
      <c r="O153" s="91"/>
      <c r="P153" s="227">
        <f>O153*H153</f>
        <v>0</v>
      </c>
      <c r="Q153" s="227">
        <v>0.24845</v>
      </c>
      <c r="R153" s="227">
        <f>Q153*H153</f>
        <v>0.49690000000000001</v>
      </c>
      <c r="S153" s="227">
        <v>0</v>
      </c>
      <c r="T153" s="22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9" t="s">
        <v>117</v>
      </c>
      <c r="AT153" s="229" t="s">
        <v>113</v>
      </c>
      <c r="AU153" s="229" t="s">
        <v>118</v>
      </c>
      <c r="AY153" s="16" t="s">
        <v>111</v>
      </c>
      <c r="BE153" s="230">
        <f>IF(N153="základná",J153,0)</f>
        <v>0</v>
      </c>
      <c r="BF153" s="230">
        <f>IF(N153="znížená",J153,0)</f>
        <v>0</v>
      </c>
      <c r="BG153" s="230">
        <f>IF(N153="zákl. prenesená",J153,0)</f>
        <v>0</v>
      </c>
      <c r="BH153" s="230">
        <f>IF(N153="zníž. prenesená",J153,0)</f>
        <v>0</v>
      </c>
      <c r="BI153" s="230">
        <f>IF(N153="nulová",J153,0)</f>
        <v>0</v>
      </c>
      <c r="BJ153" s="16" t="s">
        <v>118</v>
      </c>
      <c r="BK153" s="230">
        <f>ROUND(I153*H153,2)</f>
        <v>0</v>
      </c>
      <c r="BL153" s="16" t="s">
        <v>117</v>
      </c>
      <c r="BM153" s="229" t="s">
        <v>196</v>
      </c>
    </row>
    <row r="154" s="12" customFormat="1" ht="22.8" customHeight="1">
      <c r="A154" s="12"/>
      <c r="B154" s="201"/>
      <c r="C154" s="202"/>
      <c r="D154" s="203" t="s">
        <v>74</v>
      </c>
      <c r="E154" s="215" t="s">
        <v>136</v>
      </c>
      <c r="F154" s="215" t="s">
        <v>197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SUM(P155:P168)</f>
        <v>0</v>
      </c>
      <c r="Q154" s="209"/>
      <c r="R154" s="210">
        <f>SUM(R155:R168)</f>
        <v>77.916839999999993</v>
      </c>
      <c r="S154" s="209"/>
      <c r="T154" s="211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80</v>
      </c>
      <c r="AT154" s="213" t="s">
        <v>74</v>
      </c>
      <c r="AU154" s="213" t="s">
        <v>80</v>
      </c>
      <c r="AY154" s="212" t="s">
        <v>111</v>
      </c>
      <c r="BK154" s="214">
        <f>SUM(BK155:BK168)</f>
        <v>0</v>
      </c>
    </row>
    <row r="155" s="2" customFormat="1" ht="37.8" customHeight="1">
      <c r="A155" s="37"/>
      <c r="B155" s="38"/>
      <c r="C155" s="217" t="s">
        <v>198</v>
      </c>
      <c r="D155" s="217" t="s">
        <v>113</v>
      </c>
      <c r="E155" s="218" t="s">
        <v>199</v>
      </c>
      <c r="F155" s="219" t="s">
        <v>200</v>
      </c>
      <c r="G155" s="220" t="s">
        <v>116</v>
      </c>
      <c r="H155" s="221">
        <v>1.5</v>
      </c>
      <c r="I155" s="222"/>
      <c r="J155" s="223">
        <f>ROUND(I155*H155,2)</f>
        <v>0</v>
      </c>
      <c r="K155" s="224"/>
      <c r="L155" s="43"/>
      <c r="M155" s="225" t="s">
        <v>1</v>
      </c>
      <c r="N155" s="226" t="s">
        <v>41</v>
      </c>
      <c r="O155" s="91"/>
      <c r="P155" s="227">
        <f>O155*H155</f>
        <v>0</v>
      </c>
      <c r="Q155" s="227">
        <v>0.26375999999999999</v>
      </c>
      <c r="R155" s="227">
        <f>Q155*H155</f>
        <v>0.39563999999999999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117</v>
      </c>
      <c r="AT155" s="229" t="s">
        <v>113</v>
      </c>
      <c r="AU155" s="229" t="s">
        <v>118</v>
      </c>
      <c r="AY155" s="16" t="s">
        <v>111</v>
      </c>
      <c r="BE155" s="230">
        <f>IF(N155="základná",J155,0)</f>
        <v>0</v>
      </c>
      <c r="BF155" s="230">
        <f>IF(N155="znížená",J155,0)</f>
        <v>0</v>
      </c>
      <c r="BG155" s="230">
        <f>IF(N155="zákl. prenesená",J155,0)</f>
        <v>0</v>
      </c>
      <c r="BH155" s="230">
        <f>IF(N155="zníž. prenesená",J155,0)</f>
        <v>0</v>
      </c>
      <c r="BI155" s="230">
        <f>IF(N155="nulová",J155,0)</f>
        <v>0</v>
      </c>
      <c r="BJ155" s="16" t="s">
        <v>118</v>
      </c>
      <c r="BK155" s="230">
        <f>ROUND(I155*H155,2)</f>
        <v>0</v>
      </c>
      <c r="BL155" s="16" t="s">
        <v>117</v>
      </c>
      <c r="BM155" s="229" t="s">
        <v>201</v>
      </c>
    </row>
    <row r="156" s="13" customFormat="1">
      <c r="A156" s="13"/>
      <c r="B156" s="231"/>
      <c r="C156" s="232"/>
      <c r="D156" s="233" t="s">
        <v>120</v>
      </c>
      <c r="E156" s="234" t="s">
        <v>1</v>
      </c>
      <c r="F156" s="235" t="s">
        <v>202</v>
      </c>
      <c r="G156" s="232"/>
      <c r="H156" s="236">
        <v>1.5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120</v>
      </c>
      <c r="AU156" s="242" t="s">
        <v>118</v>
      </c>
      <c r="AV156" s="13" t="s">
        <v>118</v>
      </c>
      <c r="AW156" s="13" t="s">
        <v>31</v>
      </c>
      <c r="AX156" s="13" t="s">
        <v>80</v>
      </c>
      <c r="AY156" s="242" t="s">
        <v>111</v>
      </c>
    </row>
    <row r="157" s="2" customFormat="1" ht="37.8" customHeight="1">
      <c r="A157" s="37"/>
      <c r="B157" s="38"/>
      <c r="C157" s="217" t="s">
        <v>203</v>
      </c>
      <c r="D157" s="217" t="s">
        <v>113</v>
      </c>
      <c r="E157" s="218" t="s">
        <v>204</v>
      </c>
      <c r="F157" s="219" t="s">
        <v>205</v>
      </c>
      <c r="G157" s="220" t="s">
        <v>116</v>
      </c>
      <c r="H157" s="221">
        <v>1.5</v>
      </c>
      <c r="I157" s="222"/>
      <c r="J157" s="223">
        <f>ROUND(I157*H157,2)</f>
        <v>0</v>
      </c>
      <c r="K157" s="224"/>
      <c r="L157" s="43"/>
      <c r="M157" s="225" t="s">
        <v>1</v>
      </c>
      <c r="N157" s="226" t="s">
        <v>41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117</v>
      </c>
      <c r="AT157" s="229" t="s">
        <v>113</v>
      </c>
      <c r="AU157" s="229" t="s">
        <v>118</v>
      </c>
      <c r="AY157" s="16" t="s">
        <v>111</v>
      </c>
      <c r="BE157" s="230">
        <f>IF(N157="základná",J157,0)</f>
        <v>0</v>
      </c>
      <c r="BF157" s="230">
        <f>IF(N157="znížená",J157,0)</f>
        <v>0</v>
      </c>
      <c r="BG157" s="230">
        <f>IF(N157="zákl. prenesená",J157,0)</f>
        <v>0</v>
      </c>
      <c r="BH157" s="230">
        <f>IF(N157="zníž. prenesená",J157,0)</f>
        <v>0</v>
      </c>
      <c r="BI157" s="230">
        <f>IF(N157="nulová",J157,0)</f>
        <v>0</v>
      </c>
      <c r="BJ157" s="16" t="s">
        <v>118</v>
      </c>
      <c r="BK157" s="230">
        <f>ROUND(I157*H157,2)</f>
        <v>0</v>
      </c>
      <c r="BL157" s="16" t="s">
        <v>117</v>
      </c>
      <c r="BM157" s="229" t="s">
        <v>206</v>
      </c>
    </row>
    <row r="158" s="13" customFormat="1">
      <c r="A158" s="13"/>
      <c r="B158" s="231"/>
      <c r="C158" s="232"/>
      <c r="D158" s="233" t="s">
        <v>120</v>
      </c>
      <c r="E158" s="234" t="s">
        <v>1</v>
      </c>
      <c r="F158" s="235" t="s">
        <v>202</v>
      </c>
      <c r="G158" s="232"/>
      <c r="H158" s="236">
        <v>1.5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120</v>
      </c>
      <c r="AU158" s="242" t="s">
        <v>118</v>
      </c>
      <c r="AV158" s="13" t="s">
        <v>118</v>
      </c>
      <c r="AW158" s="13" t="s">
        <v>31</v>
      </c>
      <c r="AX158" s="13" t="s">
        <v>80</v>
      </c>
      <c r="AY158" s="242" t="s">
        <v>111</v>
      </c>
    </row>
    <row r="159" s="2" customFormat="1" ht="37.8" customHeight="1">
      <c r="A159" s="37"/>
      <c r="B159" s="38"/>
      <c r="C159" s="217" t="s">
        <v>207</v>
      </c>
      <c r="D159" s="217" t="s">
        <v>113</v>
      </c>
      <c r="E159" s="218" t="s">
        <v>208</v>
      </c>
      <c r="F159" s="219" t="s">
        <v>209</v>
      </c>
      <c r="G159" s="220" t="s">
        <v>116</v>
      </c>
      <c r="H159" s="221">
        <v>60</v>
      </c>
      <c r="I159" s="222"/>
      <c r="J159" s="223">
        <f>ROUND(I159*H159,2)</f>
        <v>0</v>
      </c>
      <c r="K159" s="224"/>
      <c r="L159" s="43"/>
      <c r="M159" s="225" t="s">
        <v>1</v>
      </c>
      <c r="N159" s="226" t="s">
        <v>41</v>
      </c>
      <c r="O159" s="91"/>
      <c r="P159" s="227">
        <f>O159*H159</f>
        <v>0</v>
      </c>
      <c r="Q159" s="227">
        <v>0.30359999999999998</v>
      </c>
      <c r="R159" s="227">
        <f>Q159*H159</f>
        <v>18.215999999999998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117</v>
      </c>
      <c r="AT159" s="229" t="s">
        <v>113</v>
      </c>
      <c r="AU159" s="229" t="s">
        <v>118</v>
      </c>
      <c r="AY159" s="16" t="s">
        <v>111</v>
      </c>
      <c r="BE159" s="230">
        <f>IF(N159="základná",J159,0)</f>
        <v>0</v>
      </c>
      <c r="BF159" s="230">
        <f>IF(N159="znížená",J159,0)</f>
        <v>0</v>
      </c>
      <c r="BG159" s="230">
        <f>IF(N159="zákl. prenesená",J159,0)</f>
        <v>0</v>
      </c>
      <c r="BH159" s="230">
        <f>IF(N159="zníž. prenesená",J159,0)</f>
        <v>0</v>
      </c>
      <c r="BI159" s="230">
        <f>IF(N159="nulová",J159,0)</f>
        <v>0</v>
      </c>
      <c r="BJ159" s="16" t="s">
        <v>118</v>
      </c>
      <c r="BK159" s="230">
        <f>ROUND(I159*H159,2)</f>
        <v>0</v>
      </c>
      <c r="BL159" s="16" t="s">
        <v>117</v>
      </c>
      <c r="BM159" s="229" t="s">
        <v>210</v>
      </c>
    </row>
    <row r="160" s="13" customFormat="1">
      <c r="A160" s="13"/>
      <c r="B160" s="231"/>
      <c r="C160" s="232"/>
      <c r="D160" s="233" t="s">
        <v>120</v>
      </c>
      <c r="E160" s="234" t="s">
        <v>1</v>
      </c>
      <c r="F160" s="235" t="s">
        <v>189</v>
      </c>
      <c r="G160" s="232"/>
      <c r="H160" s="236">
        <v>60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120</v>
      </c>
      <c r="AU160" s="242" t="s">
        <v>118</v>
      </c>
      <c r="AV160" s="13" t="s">
        <v>118</v>
      </c>
      <c r="AW160" s="13" t="s">
        <v>31</v>
      </c>
      <c r="AX160" s="13" t="s">
        <v>80</v>
      </c>
      <c r="AY160" s="242" t="s">
        <v>111</v>
      </c>
    </row>
    <row r="161" s="2" customFormat="1" ht="33" customHeight="1">
      <c r="A161" s="37"/>
      <c r="B161" s="38"/>
      <c r="C161" s="217" t="s">
        <v>7</v>
      </c>
      <c r="D161" s="217" t="s">
        <v>113</v>
      </c>
      <c r="E161" s="218" t="s">
        <v>211</v>
      </c>
      <c r="F161" s="219" t="s">
        <v>212</v>
      </c>
      <c r="G161" s="220" t="s">
        <v>116</v>
      </c>
      <c r="H161" s="221">
        <v>60</v>
      </c>
      <c r="I161" s="222"/>
      <c r="J161" s="223">
        <f>ROUND(I161*H161,2)</f>
        <v>0</v>
      </c>
      <c r="K161" s="224"/>
      <c r="L161" s="43"/>
      <c r="M161" s="225" t="s">
        <v>1</v>
      </c>
      <c r="N161" s="226" t="s">
        <v>41</v>
      </c>
      <c r="O161" s="91"/>
      <c r="P161" s="227">
        <f>O161*H161</f>
        <v>0</v>
      </c>
      <c r="Q161" s="227">
        <v>0.27994000000000002</v>
      </c>
      <c r="R161" s="227">
        <f>Q161*H161</f>
        <v>16.796400000000002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117</v>
      </c>
      <c r="AT161" s="229" t="s">
        <v>113</v>
      </c>
      <c r="AU161" s="229" t="s">
        <v>118</v>
      </c>
      <c r="AY161" s="16" t="s">
        <v>111</v>
      </c>
      <c r="BE161" s="230">
        <f>IF(N161="základná",J161,0)</f>
        <v>0</v>
      </c>
      <c r="BF161" s="230">
        <f>IF(N161="znížená",J161,0)</f>
        <v>0</v>
      </c>
      <c r="BG161" s="230">
        <f>IF(N161="zákl. prenesená",J161,0)</f>
        <v>0</v>
      </c>
      <c r="BH161" s="230">
        <f>IF(N161="zníž. prenesená",J161,0)</f>
        <v>0</v>
      </c>
      <c r="BI161" s="230">
        <f>IF(N161="nulová",J161,0)</f>
        <v>0</v>
      </c>
      <c r="BJ161" s="16" t="s">
        <v>118</v>
      </c>
      <c r="BK161" s="230">
        <f>ROUND(I161*H161,2)</f>
        <v>0</v>
      </c>
      <c r="BL161" s="16" t="s">
        <v>117</v>
      </c>
      <c r="BM161" s="229" t="s">
        <v>213</v>
      </c>
    </row>
    <row r="162" s="13" customFormat="1">
      <c r="A162" s="13"/>
      <c r="B162" s="231"/>
      <c r="C162" s="232"/>
      <c r="D162" s="233" t="s">
        <v>120</v>
      </c>
      <c r="E162" s="234" t="s">
        <v>1</v>
      </c>
      <c r="F162" s="235" t="s">
        <v>189</v>
      </c>
      <c r="G162" s="232"/>
      <c r="H162" s="236">
        <v>60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120</v>
      </c>
      <c r="AU162" s="242" t="s">
        <v>118</v>
      </c>
      <c r="AV162" s="13" t="s">
        <v>118</v>
      </c>
      <c r="AW162" s="13" t="s">
        <v>31</v>
      </c>
      <c r="AX162" s="13" t="s">
        <v>80</v>
      </c>
      <c r="AY162" s="242" t="s">
        <v>111</v>
      </c>
    </row>
    <row r="163" s="2" customFormat="1" ht="37.8" customHeight="1">
      <c r="A163" s="37"/>
      <c r="B163" s="38"/>
      <c r="C163" s="217" t="s">
        <v>214</v>
      </c>
      <c r="D163" s="217" t="s">
        <v>113</v>
      </c>
      <c r="E163" s="218" t="s">
        <v>215</v>
      </c>
      <c r="F163" s="219" t="s">
        <v>216</v>
      </c>
      <c r="G163" s="220" t="s">
        <v>116</v>
      </c>
      <c r="H163" s="221">
        <v>60</v>
      </c>
      <c r="I163" s="222"/>
      <c r="J163" s="223">
        <f>ROUND(I163*H163,2)</f>
        <v>0</v>
      </c>
      <c r="K163" s="224"/>
      <c r="L163" s="43"/>
      <c r="M163" s="225" t="s">
        <v>1</v>
      </c>
      <c r="N163" s="226" t="s">
        <v>41</v>
      </c>
      <c r="O163" s="91"/>
      <c r="P163" s="227">
        <f>O163*H163</f>
        <v>0</v>
      </c>
      <c r="Q163" s="227">
        <v>0.34762999999999999</v>
      </c>
      <c r="R163" s="227">
        <f>Q163*H163</f>
        <v>20.857800000000001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117</v>
      </c>
      <c r="AT163" s="229" t="s">
        <v>113</v>
      </c>
      <c r="AU163" s="229" t="s">
        <v>118</v>
      </c>
      <c r="AY163" s="16" t="s">
        <v>111</v>
      </c>
      <c r="BE163" s="230">
        <f>IF(N163="základná",J163,0)</f>
        <v>0</v>
      </c>
      <c r="BF163" s="230">
        <f>IF(N163="znížená",J163,0)</f>
        <v>0</v>
      </c>
      <c r="BG163" s="230">
        <f>IF(N163="zákl. prenesená",J163,0)</f>
        <v>0</v>
      </c>
      <c r="BH163" s="230">
        <f>IF(N163="zníž. prenesená",J163,0)</f>
        <v>0</v>
      </c>
      <c r="BI163" s="230">
        <f>IF(N163="nulová",J163,0)</f>
        <v>0</v>
      </c>
      <c r="BJ163" s="16" t="s">
        <v>118</v>
      </c>
      <c r="BK163" s="230">
        <f>ROUND(I163*H163,2)</f>
        <v>0</v>
      </c>
      <c r="BL163" s="16" t="s">
        <v>117</v>
      </c>
      <c r="BM163" s="229" t="s">
        <v>217</v>
      </c>
    </row>
    <row r="164" s="13" customFormat="1">
      <c r="A164" s="13"/>
      <c r="B164" s="231"/>
      <c r="C164" s="232"/>
      <c r="D164" s="233" t="s">
        <v>120</v>
      </c>
      <c r="E164" s="234" t="s">
        <v>1</v>
      </c>
      <c r="F164" s="235" t="s">
        <v>189</v>
      </c>
      <c r="G164" s="232"/>
      <c r="H164" s="236">
        <v>60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120</v>
      </c>
      <c r="AU164" s="242" t="s">
        <v>118</v>
      </c>
      <c r="AV164" s="13" t="s">
        <v>118</v>
      </c>
      <c r="AW164" s="13" t="s">
        <v>31</v>
      </c>
      <c r="AX164" s="13" t="s">
        <v>80</v>
      </c>
      <c r="AY164" s="242" t="s">
        <v>111</v>
      </c>
    </row>
    <row r="165" s="2" customFormat="1" ht="37.8" customHeight="1">
      <c r="A165" s="37"/>
      <c r="B165" s="38"/>
      <c r="C165" s="217" t="s">
        <v>218</v>
      </c>
      <c r="D165" s="217" t="s">
        <v>113</v>
      </c>
      <c r="E165" s="218" t="s">
        <v>219</v>
      </c>
      <c r="F165" s="219" t="s">
        <v>220</v>
      </c>
      <c r="G165" s="220" t="s">
        <v>116</v>
      </c>
      <c r="H165" s="221">
        <v>60</v>
      </c>
      <c r="I165" s="222"/>
      <c r="J165" s="223">
        <f>ROUND(I165*H165,2)</f>
        <v>0</v>
      </c>
      <c r="K165" s="224"/>
      <c r="L165" s="43"/>
      <c r="M165" s="225" t="s">
        <v>1</v>
      </c>
      <c r="N165" s="226" t="s">
        <v>41</v>
      </c>
      <c r="O165" s="91"/>
      <c r="P165" s="227">
        <f>O165*H165</f>
        <v>0</v>
      </c>
      <c r="Q165" s="227">
        <v>0.112</v>
      </c>
      <c r="R165" s="227">
        <f>Q165*H165</f>
        <v>6.7199999999999998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117</v>
      </c>
      <c r="AT165" s="229" t="s">
        <v>113</v>
      </c>
      <c r="AU165" s="229" t="s">
        <v>118</v>
      </c>
      <c r="AY165" s="16" t="s">
        <v>111</v>
      </c>
      <c r="BE165" s="230">
        <f>IF(N165="základná",J165,0)</f>
        <v>0</v>
      </c>
      <c r="BF165" s="230">
        <f>IF(N165="znížená",J165,0)</f>
        <v>0</v>
      </c>
      <c r="BG165" s="230">
        <f>IF(N165="zákl. prenesená",J165,0)</f>
        <v>0</v>
      </c>
      <c r="BH165" s="230">
        <f>IF(N165="zníž. prenesená",J165,0)</f>
        <v>0</v>
      </c>
      <c r="BI165" s="230">
        <f>IF(N165="nulová",J165,0)</f>
        <v>0</v>
      </c>
      <c r="BJ165" s="16" t="s">
        <v>118</v>
      </c>
      <c r="BK165" s="230">
        <f>ROUND(I165*H165,2)</f>
        <v>0</v>
      </c>
      <c r="BL165" s="16" t="s">
        <v>117</v>
      </c>
      <c r="BM165" s="229" t="s">
        <v>221</v>
      </c>
    </row>
    <row r="166" s="13" customFormat="1">
      <c r="A166" s="13"/>
      <c r="B166" s="231"/>
      <c r="C166" s="232"/>
      <c r="D166" s="233" t="s">
        <v>120</v>
      </c>
      <c r="E166" s="234" t="s">
        <v>1</v>
      </c>
      <c r="F166" s="235" t="s">
        <v>189</v>
      </c>
      <c r="G166" s="232"/>
      <c r="H166" s="236">
        <v>60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120</v>
      </c>
      <c r="AU166" s="242" t="s">
        <v>118</v>
      </c>
      <c r="AV166" s="13" t="s">
        <v>118</v>
      </c>
      <c r="AW166" s="13" t="s">
        <v>31</v>
      </c>
      <c r="AX166" s="13" t="s">
        <v>80</v>
      </c>
      <c r="AY166" s="242" t="s">
        <v>111</v>
      </c>
    </row>
    <row r="167" s="2" customFormat="1" ht="24.15" customHeight="1">
      <c r="A167" s="37"/>
      <c r="B167" s="38"/>
      <c r="C167" s="254" t="s">
        <v>222</v>
      </c>
      <c r="D167" s="254" t="s">
        <v>179</v>
      </c>
      <c r="E167" s="255" t="s">
        <v>223</v>
      </c>
      <c r="F167" s="256" t="s">
        <v>224</v>
      </c>
      <c r="G167" s="257" t="s">
        <v>195</v>
      </c>
      <c r="H167" s="258">
        <v>63</v>
      </c>
      <c r="I167" s="259"/>
      <c r="J167" s="260">
        <f>ROUND(I167*H167,2)</f>
        <v>0</v>
      </c>
      <c r="K167" s="261"/>
      <c r="L167" s="262"/>
      <c r="M167" s="263" t="s">
        <v>1</v>
      </c>
      <c r="N167" s="264" t="s">
        <v>41</v>
      </c>
      <c r="O167" s="91"/>
      <c r="P167" s="227">
        <f>O167*H167</f>
        <v>0</v>
      </c>
      <c r="Q167" s="227">
        <v>0.23699999999999999</v>
      </c>
      <c r="R167" s="227">
        <f>Q167*H167</f>
        <v>14.930999999999999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151</v>
      </c>
      <c r="AT167" s="229" t="s">
        <v>179</v>
      </c>
      <c r="AU167" s="229" t="s">
        <v>118</v>
      </c>
      <c r="AY167" s="16" t="s">
        <v>111</v>
      </c>
      <c r="BE167" s="230">
        <f>IF(N167="základná",J167,0)</f>
        <v>0</v>
      </c>
      <c r="BF167" s="230">
        <f>IF(N167="znížená",J167,0)</f>
        <v>0</v>
      </c>
      <c r="BG167" s="230">
        <f>IF(N167="zákl. prenesená",J167,0)</f>
        <v>0</v>
      </c>
      <c r="BH167" s="230">
        <f>IF(N167="zníž. prenesená",J167,0)</f>
        <v>0</v>
      </c>
      <c r="BI167" s="230">
        <f>IF(N167="nulová",J167,0)</f>
        <v>0</v>
      </c>
      <c r="BJ167" s="16" t="s">
        <v>118</v>
      </c>
      <c r="BK167" s="230">
        <f>ROUND(I167*H167,2)</f>
        <v>0</v>
      </c>
      <c r="BL167" s="16" t="s">
        <v>117</v>
      </c>
      <c r="BM167" s="229" t="s">
        <v>225</v>
      </c>
    </row>
    <row r="168" s="13" customFormat="1">
      <c r="A168" s="13"/>
      <c r="B168" s="231"/>
      <c r="C168" s="232"/>
      <c r="D168" s="233" t="s">
        <v>120</v>
      </c>
      <c r="E168" s="232"/>
      <c r="F168" s="235" t="s">
        <v>226</v>
      </c>
      <c r="G168" s="232"/>
      <c r="H168" s="236">
        <v>63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120</v>
      </c>
      <c r="AU168" s="242" t="s">
        <v>118</v>
      </c>
      <c r="AV168" s="13" t="s">
        <v>118</v>
      </c>
      <c r="AW168" s="13" t="s">
        <v>4</v>
      </c>
      <c r="AX168" s="13" t="s">
        <v>80</v>
      </c>
      <c r="AY168" s="242" t="s">
        <v>111</v>
      </c>
    </row>
    <row r="169" s="12" customFormat="1" ht="22.8" customHeight="1">
      <c r="A169" s="12"/>
      <c r="B169" s="201"/>
      <c r="C169" s="202"/>
      <c r="D169" s="203" t="s">
        <v>74</v>
      </c>
      <c r="E169" s="215" t="s">
        <v>155</v>
      </c>
      <c r="F169" s="215" t="s">
        <v>227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SUM(P170:P190)</f>
        <v>0</v>
      </c>
      <c r="Q169" s="209"/>
      <c r="R169" s="210">
        <f>SUM(R170:R190)</f>
        <v>19.071445980000004</v>
      </c>
      <c r="S169" s="209"/>
      <c r="T169" s="211">
        <f>SUM(T170:T190)</f>
        <v>0.192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80</v>
      </c>
      <c r="AT169" s="213" t="s">
        <v>74</v>
      </c>
      <c r="AU169" s="213" t="s">
        <v>80</v>
      </c>
      <c r="AY169" s="212" t="s">
        <v>111</v>
      </c>
      <c r="BK169" s="214">
        <f>SUM(BK170:BK190)</f>
        <v>0</v>
      </c>
    </row>
    <row r="170" s="2" customFormat="1" ht="37.8" customHeight="1">
      <c r="A170" s="37"/>
      <c r="B170" s="38"/>
      <c r="C170" s="217" t="s">
        <v>228</v>
      </c>
      <c r="D170" s="217" t="s">
        <v>113</v>
      </c>
      <c r="E170" s="218" t="s">
        <v>229</v>
      </c>
      <c r="F170" s="219" t="s">
        <v>230</v>
      </c>
      <c r="G170" s="220" t="s">
        <v>231</v>
      </c>
      <c r="H170" s="221">
        <v>7</v>
      </c>
      <c r="I170" s="222"/>
      <c r="J170" s="223">
        <f>ROUND(I170*H170,2)</f>
        <v>0</v>
      </c>
      <c r="K170" s="224"/>
      <c r="L170" s="43"/>
      <c r="M170" s="225" t="s">
        <v>1</v>
      </c>
      <c r="N170" s="226" t="s">
        <v>41</v>
      </c>
      <c r="O170" s="91"/>
      <c r="P170" s="227">
        <f>O170*H170</f>
        <v>0</v>
      </c>
      <c r="Q170" s="227">
        <v>0.097930000000000003</v>
      </c>
      <c r="R170" s="227">
        <f>Q170*H170</f>
        <v>0.68551000000000006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117</v>
      </c>
      <c r="AT170" s="229" t="s">
        <v>113</v>
      </c>
      <c r="AU170" s="229" t="s">
        <v>118</v>
      </c>
      <c r="AY170" s="16" t="s">
        <v>111</v>
      </c>
      <c r="BE170" s="230">
        <f>IF(N170="základná",J170,0)</f>
        <v>0</v>
      </c>
      <c r="BF170" s="230">
        <f>IF(N170="znížená",J170,0)</f>
        <v>0</v>
      </c>
      <c r="BG170" s="230">
        <f>IF(N170="zákl. prenesená",J170,0)</f>
        <v>0</v>
      </c>
      <c r="BH170" s="230">
        <f>IF(N170="zníž. prenesená",J170,0)</f>
        <v>0</v>
      </c>
      <c r="BI170" s="230">
        <f>IF(N170="nulová",J170,0)</f>
        <v>0</v>
      </c>
      <c r="BJ170" s="16" t="s">
        <v>118</v>
      </c>
      <c r="BK170" s="230">
        <f>ROUND(I170*H170,2)</f>
        <v>0</v>
      </c>
      <c r="BL170" s="16" t="s">
        <v>117</v>
      </c>
      <c r="BM170" s="229" t="s">
        <v>232</v>
      </c>
    </row>
    <row r="171" s="2" customFormat="1" ht="24.15" customHeight="1">
      <c r="A171" s="37"/>
      <c r="B171" s="38"/>
      <c r="C171" s="254" t="s">
        <v>233</v>
      </c>
      <c r="D171" s="254" t="s">
        <v>179</v>
      </c>
      <c r="E171" s="255" t="s">
        <v>234</v>
      </c>
      <c r="F171" s="256" t="s">
        <v>235</v>
      </c>
      <c r="G171" s="257" t="s">
        <v>195</v>
      </c>
      <c r="H171" s="258">
        <v>7</v>
      </c>
      <c r="I171" s="259"/>
      <c r="J171" s="260">
        <f>ROUND(I171*H171,2)</f>
        <v>0</v>
      </c>
      <c r="K171" s="261"/>
      <c r="L171" s="262"/>
      <c r="M171" s="263" t="s">
        <v>1</v>
      </c>
      <c r="N171" s="264" t="s">
        <v>41</v>
      </c>
      <c r="O171" s="91"/>
      <c r="P171" s="227">
        <f>O171*H171</f>
        <v>0</v>
      </c>
      <c r="Q171" s="227">
        <v>0.065000000000000002</v>
      </c>
      <c r="R171" s="227">
        <f>Q171*H171</f>
        <v>0.45500000000000002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236</v>
      </c>
      <c r="AT171" s="229" t="s">
        <v>179</v>
      </c>
      <c r="AU171" s="229" t="s">
        <v>118</v>
      </c>
      <c r="AY171" s="16" t="s">
        <v>111</v>
      </c>
      <c r="BE171" s="230">
        <f>IF(N171="základná",J171,0)</f>
        <v>0</v>
      </c>
      <c r="BF171" s="230">
        <f>IF(N171="znížená",J171,0)</f>
        <v>0</v>
      </c>
      <c r="BG171" s="230">
        <f>IF(N171="zákl. prenesená",J171,0)</f>
        <v>0</v>
      </c>
      <c r="BH171" s="230">
        <f>IF(N171="zníž. prenesená",J171,0)</f>
        <v>0</v>
      </c>
      <c r="BI171" s="230">
        <f>IF(N171="nulová",J171,0)</f>
        <v>0</v>
      </c>
      <c r="BJ171" s="16" t="s">
        <v>118</v>
      </c>
      <c r="BK171" s="230">
        <f>ROUND(I171*H171,2)</f>
        <v>0</v>
      </c>
      <c r="BL171" s="16" t="s">
        <v>192</v>
      </c>
      <c r="BM171" s="229" t="s">
        <v>237</v>
      </c>
    </row>
    <row r="172" s="2" customFormat="1" ht="33" customHeight="1">
      <c r="A172" s="37"/>
      <c r="B172" s="38"/>
      <c r="C172" s="217" t="s">
        <v>238</v>
      </c>
      <c r="D172" s="217" t="s">
        <v>113</v>
      </c>
      <c r="E172" s="218" t="s">
        <v>239</v>
      </c>
      <c r="F172" s="219" t="s">
        <v>240</v>
      </c>
      <c r="G172" s="220" t="s">
        <v>143</v>
      </c>
      <c r="H172" s="221">
        <v>6.4219999999999997</v>
      </c>
      <c r="I172" s="222"/>
      <c r="J172" s="223">
        <f>ROUND(I172*H172,2)</f>
        <v>0</v>
      </c>
      <c r="K172" s="224"/>
      <c r="L172" s="43"/>
      <c r="M172" s="225" t="s">
        <v>1</v>
      </c>
      <c r="N172" s="226" t="s">
        <v>41</v>
      </c>
      <c r="O172" s="91"/>
      <c r="P172" s="227">
        <f>O172*H172</f>
        <v>0</v>
      </c>
      <c r="Q172" s="227">
        <v>2.2010900000000002</v>
      </c>
      <c r="R172" s="227">
        <f>Q172*H172</f>
        <v>14.135399980000001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117</v>
      </c>
      <c r="AT172" s="229" t="s">
        <v>113</v>
      </c>
      <c r="AU172" s="229" t="s">
        <v>118</v>
      </c>
      <c r="AY172" s="16" t="s">
        <v>111</v>
      </c>
      <c r="BE172" s="230">
        <f>IF(N172="základná",J172,0)</f>
        <v>0</v>
      </c>
      <c r="BF172" s="230">
        <f>IF(N172="znížená",J172,0)</f>
        <v>0</v>
      </c>
      <c r="BG172" s="230">
        <f>IF(N172="zákl. prenesená",J172,0)</f>
        <v>0</v>
      </c>
      <c r="BH172" s="230">
        <f>IF(N172="zníž. prenesená",J172,0)</f>
        <v>0</v>
      </c>
      <c r="BI172" s="230">
        <f>IF(N172="nulová",J172,0)</f>
        <v>0</v>
      </c>
      <c r="BJ172" s="16" t="s">
        <v>118</v>
      </c>
      <c r="BK172" s="230">
        <f>ROUND(I172*H172,2)</f>
        <v>0</v>
      </c>
      <c r="BL172" s="16" t="s">
        <v>117</v>
      </c>
      <c r="BM172" s="229" t="s">
        <v>241</v>
      </c>
    </row>
    <row r="173" s="13" customFormat="1">
      <c r="A173" s="13"/>
      <c r="B173" s="231"/>
      <c r="C173" s="232"/>
      <c r="D173" s="233" t="s">
        <v>120</v>
      </c>
      <c r="E173" s="234" t="s">
        <v>1</v>
      </c>
      <c r="F173" s="235" t="s">
        <v>242</v>
      </c>
      <c r="G173" s="232"/>
      <c r="H173" s="236">
        <v>4.1600000000000001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120</v>
      </c>
      <c r="AU173" s="242" t="s">
        <v>118</v>
      </c>
      <c r="AV173" s="13" t="s">
        <v>118</v>
      </c>
      <c r="AW173" s="13" t="s">
        <v>31</v>
      </c>
      <c r="AX173" s="13" t="s">
        <v>75</v>
      </c>
      <c r="AY173" s="242" t="s">
        <v>111</v>
      </c>
    </row>
    <row r="174" s="13" customFormat="1">
      <c r="A174" s="13"/>
      <c r="B174" s="231"/>
      <c r="C174" s="232"/>
      <c r="D174" s="233" t="s">
        <v>120</v>
      </c>
      <c r="E174" s="234" t="s">
        <v>1</v>
      </c>
      <c r="F174" s="235" t="s">
        <v>243</v>
      </c>
      <c r="G174" s="232"/>
      <c r="H174" s="236">
        <v>1.75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120</v>
      </c>
      <c r="AU174" s="242" t="s">
        <v>118</v>
      </c>
      <c r="AV174" s="13" t="s">
        <v>118</v>
      </c>
      <c r="AW174" s="13" t="s">
        <v>31</v>
      </c>
      <c r="AX174" s="13" t="s">
        <v>75</v>
      </c>
      <c r="AY174" s="242" t="s">
        <v>111</v>
      </c>
    </row>
    <row r="175" s="13" customFormat="1">
      <c r="A175" s="13"/>
      <c r="B175" s="231"/>
      <c r="C175" s="232"/>
      <c r="D175" s="233" t="s">
        <v>120</v>
      </c>
      <c r="E175" s="234" t="s">
        <v>1</v>
      </c>
      <c r="F175" s="235" t="s">
        <v>244</v>
      </c>
      <c r="G175" s="232"/>
      <c r="H175" s="236">
        <v>0.51200000000000001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120</v>
      </c>
      <c r="AU175" s="242" t="s">
        <v>118</v>
      </c>
      <c r="AV175" s="13" t="s">
        <v>118</v>
      </c>
      <c r="AW175" s="13" t="s">
        <v>31</v>
      </c>
      <c r="AX175" s="13" t="s">
        <v>75</v>
      </c>
      <c r="AY175" s="242" t="s">
        <v>111</v>
      </c>
    </row>
    <row r="176" s="14" customFormat="1">
      <c r="A176" s="14"/>
      <c r="B176" s="243"/>
      <c r="C176" s="244"/>
      <c r="D176" s="233" t="s">
        <v>120</v>
      </c>
      <c r="E176" s="245" t="s">
        <v>1</v>
      </c>
      <c r="F176" s="246" t="s">
        <v>127</v>
      </c>
      <c r="G176" s="244"/>
      <c r="H176" s="247">
        <v>6.4220000000000006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120</v>
      </c>
      <c r="AU176" s="253" t="s">
        <v>118</v>
      </c>
      <c r="AV176" s="14" t="s">
        <v>117</v>
      </c>
      <c r="AW176" s="14" t="s">
        <v>31</v>
      </c>
      <c r="AX176" s="14" t="s">
        <v>80</v>
      </c>
      <c r="AY176" s="253" t="s">
        <v>111</v>
      </c>
    </row>
    <row r="177" s="2" customFormat="1" ht="24.15" customHeight="1">
      <c r="A177" s="37"/>
      <c r="B177" s="38"/>
      <c r="C177" s="217" t="s">
        <v>245</v>
      </c>
      <c r="D177" s="217" t="s">
        <v>113</v>
      </c>
      <c r="E177" s="218" t="s">
        <v>246</v>
      </c>
      <c r="F177" s="219" t="s">
        <v>247</v>
      </c>
      <c r="G177" s="220" t="s">
        <v>231</v>
      </c>
      <c r="H177" s="221">
        <v>26</v>
      </c>
      <c r="I177" s="222"/>
      <c r="J177" s="223">
        <f>ROUND(I177*H177,2)</f>
        <v>0</v>
      </c>
      <c r="K177" s="224"/>
      <c r="L177" s="43"/>
      <c r="M177" s="225" t="s">
        <v>1</v>
      </c>
      <c r="N177" s="226" t="s">
        <v>41</v>
      </c>
      <c r="O177" s="91"/>
      <c r="P177" s="227">
        <f>O177*H177</f>
        <v>0</v>
      </c>
      <c r="Q177" s="227">
        <v>0.097960000000000005</v>
      </c>
      <c r="R177" s="227">
        <f>Q177*H177</f>
        <v>2.5469600000000003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117</v>
      </c>
      <c r="AT177" s="229" t="s">
        <v>113</v>
      </c>
      <c r="AU177" s="229" t="s">
        <v>118</v>
      </c>
      <c r="AY177" s="16" t="s">
        <v>111</v>
      </c>
      <c r="BE177" s="230">
        <f>IF(N177="základná",J177,0)</f>
        <v>0</v>
      </c>
      <c r="BF177" s="230">
        <f>IF(N177="znížená",J177,0)</f>
        <v>0</v>
      </c>
      <c r="BG177" s="230">
        <f>IF(N177="zákl. prenesená",J177,0)</f>
        <v>0</v>
      </c>
      <c r="BH177" s="230">
        <f>IF(N177="zníž. prenesená",J177,0)</f>
        <v>0</v>
      </c>
      <c r="BI177" s="230">
        <f>IF(N177="nulová",J177,0)</f>
        <v>0</v>
      </c>
      <c r="BJ177" s="16" t="s">
        <v>118</v>
      </c>
      <c r="BK177" s="230">
        <f>ROUND(I177*H177,2)</f>
        <v>0</v>
      </c>
      <c r="BL177" s="16" t="s">
        <v>117</v>
      </c>
      <c r="BM177" s="229" t="s">
        <v>248</v>
      </c>
    </row>
    <row r="178" s="13" customFormat="1">
      <c r="A178" s="13"/>
      <c r="B178" s="231"/>
      <c r="C178" s="232"/>
      <c r="D178" s="233" t="s">
        <v>120</v>
      </c>
      <c r="E178" s="234" t="s">
        <v>1</v>
      </c>
      <c r="F178" s="235" t="s">
        <v>249</v>
      </c>
      <c r="G178" s="232"/>
      <c r="H178" s="236">
        <v>26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120</v>
      </c>
      <c r="AU178" s="242" t="s">
        <v>118</v>
      </c>
      <c r="AV178" s="13" t="s">
        <v>118</v>
      </c>
      <c r="AW178" s="13" t="s">
        <v>31</v>
      </c>
      <c r="AX178" s="13" t="s">
        <v>80</v>
      </c>
      <c r="AY178" s="242" t="s">
        <v>111</v>
      </c>
    </row>
    <row r="179" s="2" customFormat="1" ht="24.15" customHeight="1">
      <c r="A179" s="37"/>
      <c r="B179" s="38"/>
      <c r="C179" s="254" t="s">
        <v>250</v>
      </c>
      <c r="D179" s="254" t="s">
        <v>179</v>
      </c>
      <c r="E179" s="255" t="s">
        <v>251</v>
      </c>
      <c r="F179" s="256" t="s">
        <v>252</v>
      </c>
      <c r="G179" s="257" t="s">
        <v>195</v>
      </c>
      <c r="H179" s="258">
        <v>26</v>
      </c>
      <c r="I179" s="259"/>
      <c r="J179" s="260">
        <f>ROUND(I179*H179,2)</f>
        <v>0</v>
      </c>
      <c r="K179" s="261"/>
      <c r="L179" s="262"/>
      <c r="M179" s="263" t="s">
        <v>1</v>
      </c>
      <c r="N179" s="264" t="s">
        <v>41</v>
      </c>
      <c r="O179" s="91"/>
      <c r="P179" s="227">
        <f>O179*H179</f>
        <v>0</v>
      </c>
      <c r="Q179" s="227">
        <v>0.048000000000000001</v>
      </c>
      <c r="R179" s="227">
        <f>Q179*H179</f>
        <v>1.248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236</v>
      </c>
      <c r="AT179" s="229" t="s">
        <v>179</v>
      </c>
      <c r="AU179" s="229" t="s">
        <v>118</v>
      </c>
      <c r="AY179" s="16" t="s">
        <v>111</v>
      </c>
      <c r="BE179" s="230">
        <f>IF(N179="základná",J179,0)</f>
        <v>0</v>
      </c>
      <c r="BF179" s="230">
        <f>IF(N179="znížená",J179,0)</f>
        <v>0</v>
      </c>
      <c r="BG179" s="230">
        <f>IF(N179="zákl. prenesená",J179,0)</f>
        <v>0</v>
      </c>
      <c r="BH179" s="230">
        <f>IF(N179="zníž. prenesená",J179,0)</f>
        <v>0</v>
      </c>
      <c r="BI179" s="230">
        <f>IF(N179="nulová",J179,0)</f>
        <v>0</v>
      </c>
      <c r="BJ179" s="16" t="s">
        <v>118</v>
      </c>
      <c r="BK179" s="230">
        <f>ROUND(I179*H179,2)</f>
        <v>0</v>
      </c>
      <c r="BL179" s="16" t="s">
        <v>192</v>
      </c>
      <c r="BM179" s="229" t="s">
        <v>253</v>
      </c>
    </row>
    <row r="180" s="2" customFormat="1" ht="24.15" customHeight="1">
      <c r="A180" s="37"/>
      <c r="B180" s="38"/>
      <c r="C180" s="217" t="s">
        <v>254</v>
      </c>
      <c r="D180" s="217" t="s">
        <v>113</v>
      </c>
      <c r="E180" s="218" t="s">
        <v>255</v>
      </c>
      <c r="F180" s="219" t="s">
        <v>256</v>
      </c>
      <c r="G180" s="220" t="s">
        <v>231</v>
      </c>
      <c r="H180" s="221">
        <v>7</v>
      </c>
      <c r="I180" s="222"/>
      <c r="J180" s="223">
        <f>ROUND(I180*H180,2)</f>
        <v>0</v>
      </c>
      <c r="K180" s="224"/>
      <c r="L180" s="43"/>
      <c r="M180" s="225" t="s">
        <v>1</v>
      </c>
      <c r="N180" s="226" t="s">
        <v>41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117</v>
      </c>
      <c r="AT180" s="229" t="s">
        <v>113</v>
      </c>
      <c r="AU180" s="229" t="s">
        <v>118</v>
      </c>
      <c r="AY180" s="16" t="s">
        <v>111</v>
      </c>
      <c r="BE180" s="230">
        <f>IF(N180="základná",J180,0)</f>
        <v>0</v>
      </c>
      <c r="BF180" s="230">
        <f>IF(N180="znížená",J180,0)</f>
        <v>0</v>
      </c>
      <c r="BG180" s="230">
        <f>IF(N180="zákl. prenesená",J180,0)</f>
        <v>0</v>
      </c>
      <c r="BH180" s="230">
        <f>IF(N180="zníž. prenesená",J180,0)</f>
        <v>0</v>
      </c>
      <c r="BI180" s="230">
        <f>IF(N180="nulová",J180,0)</f>
        <v>0</v>
      </c>
      <c r="BJ180" s="16" t="s">
        <v>118</v>
      </c>
      <c r="BK180" s="230">
        <f>ROUND(I180*H180,2)</f>
        <v>0</v>
      </c>
      <c r="BL180" s="16" t="s">
        <v>117</v>
      </c>
      <c r="BM180" s="229" t="s">
        <v>257</v>
      </c>
    </row>
    <row r="181" s="13" customFormat="1">
      <c r="A181" s="13"/>
      <c r="B181" s="231"/>
      <c r="C181" s="232"/>
      <c r="D181" s="233" t="s">
        <v>120</v>
      </c>
      <c r="E181" s="234" t="s">
        <v>1</v>
      </c>
      <c r="F181" s="235" t="s">
        <v>258</v>
      </c>
      <c r="G181" s="232"/>
      <c r="H181" s="236">
        <v>7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120</v>
      </c>
      <c r="AU181" s="242" t="s">
        <v>118</v>
      </c>
      <c r="AV181" s="13" t="s">
        <v>118</v>
      </c>
      <c r="AW181" s="13" t="s">
        <v>31</v>
      </c>
      <c r="AX181" s="13" t="s">
        <v>80</v>
      </c>
      <c r="AY181" s="242" t="s">
        <v>111</v>
      </c>
    </row>
    <row r="182" s="2" customFormat="1" ht="24.15" customHeight="1">
      <c r="A182" s="37"/>
      <c r="B182" s="38"/>
      <c r="C182" s="217" t="s">
        <v>259</v>
      </c>
      <c r="D182" s="217" t="s">
        <v>113</v>
      </c>
      <c r="E182" s="218" t="s">
        <v>260</v>
      </c>
      <c r="F182" s="219" t="s">
        <v>261</v>
      </c>
      <c r="G182" s="220" t="s">
        <v>231</v>
      </c>
      <c r="H182" s="221">
        <v>7</v>
      </c>
      <c r="I182" s="222"/>
      <c r="J182" s="223">
        <f>ROUND(I182*H182,2)</f>
        <v>0</v>
      </c>
      <c r="K182" s="224"/>
      <c r="L182" s="43"/>
      <c r="M182" s="225" t="s">
        <v>1</v>
      </c>
      <c r="N182" s="226" t="s">
        <v>41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117</v>
      </c>
      <c r="AT182" s="229" t="s">
        <v>113</v>
      </c>
      <c r="AU182" s="229" t="s">
        <v>118</v>
      </c>
      <c r="AY182" s="16" t="s">
        <v>111</v>
      </c>
      <c r="BE182" s="230">
        <f>IF(N182="základná",J182,0)</f>
        <v>0</v>
      </c>
      <c r="BF182" s="230">
        <f>IF(N182="znížená",J182,0)</f>
        <v>0</v>
      </c>
      <c r="BG182" s="230">
        <f>IF(N182="zákl. prenesená",J182,0)</f>
        <v>0</v>
      </c>
      <c r="BH182" s="230">
        <f>IF(N182="zníž. prenesená",J182,0)</f>
        <v>0</v>
      </c>
      <c r="BI182" s="230">
        <f>IF(N182="nulová",J182,0)</f>
        <v>0</v>
      </c>
      <c r="BJ182" s="16" t="s">
        <v>118</v>
      </c>
      <c r="BK182" s="230">
        <f>ROUND(I182*H182,2)</f>
        <v>0</v>
      </c>
      <c r="BL182" s="16" t="s">
        <v>117</v>
      </c>
      <c r="BM182" s="229" t="s">
        <v>262</v>
      </c>
    </row>
    <row r="183" s="13" customFormat="1">
      <c r="A183" s="13"/>
      <c r="B183" s="231"/>
      <c r="C183" s="232"/>
      <c r="D183" s="233" t="s">
        <v>120</v>
      </c>
      <c r="E183" s="234" t="s">
        <v>1</v>
      </c>
      <c r="F183" s="235" t="s">
        <v>258</v>
      </c>
      <c r="G183" s="232"/>
      <c r="H183" s="236">
        <v>7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120</v>
      </c>
      <c r="AU183" s="242" t="s">
        <v>118</v>
      </c>
      <c r="AV183" s="13" t="s">
        <v>118</v>
      </c>
      <c r="AW183" s="13" t="s">
        <v>31</v>
      </c>
      <c r="AX183" s="13" t="s">
        <v>80</v>
      </c>
      <c r="AY183" s="242" t="s">
        <v>111</v>
      </c>
    </row>
    <row r="184" s="2" customFormat="1" ht="16.5" customHeight="1">
      <c r="A184" s="37"/>
      <c r="B184" s="38"/>
      <c r="C184" s="217" t="s">
        <v>263</v>
      </c>
      <c r="D184" s="217" t="s">
        <v>113</v>
      </c>
      <c r="E184" s="218" t="s">
        <v>264</v>
      </c>
      <c r="F184" s="219" t="s">
        <v>265</v>
      </c>
      <c r="G184" s="220" t="s">
        <v>231</v>
      </c>
      <c r="H184" s="221">
        <v>3.2000000000000002</v>
      </c>
      <c r="I184" s="222"/>
      <c r="J184" s="223">
        <f>ROUND(I184*H184,2)</f>
        <v>0</v>
      </c>
      <c r="K184" s="224"/>
      <c r="L184" s="43"/>
      <c r="M184" s="225" t="s">
        <v>1</v>
      </c>
      <c r="N184" s="226" t="s">
        <v>41</v>
      </c>
      <c r="O184" s="91"/>
      <c r="P184" s="227">
        <f>O184*H184</f>
        <v>0</v>
      </c>
      <c r="Q184" s="227">
        <v>9.0000000000000006E-05</v>
      </c>
      <c r="R184" s="227">
        <f>Q184*H184</f>
        <v>0.00028800000000000001</v>
      </c>
      <c r="S184" s="227">
        <v>0.042000000000000003</v>
      </c>
      <c r="T184" s="228">
        <f>S184*H184</f>
        <v>0.13440000000000002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117</v>
      </c>
      <c r="AT184" s="229" t="s">
        <v>113</v>
      </c>
      <c r="AU184" s="229" t="s">
        <v>118</v>
      </c>
      <c r="AY184" s="16" t="s">
        <v>111</v>
      </c>
      <c r="BE184" s="230">
        <f>IF(N184="základná",J184,0)</f>
        <v>0</v>
      </c>
      <c r="BF184" s="230">
        <f>IF(N184="znížená",J184,0)</f>
        <v>0</v>
      </c>
      <c r="BG184" s="230">
        <f>IF(N184="zákl. prenesená",J184,0)</f>
        <v>0</v>
      </c>
      <c r="BH184" s="230">
        <f>IF(N184="zníž. prenesená",J184,0)</f>
        <v>0</v>
      </c>
      <c r="BI184" s="230">
        <f>IF(N184="nulová",J184,0)</f>
        <v>0</v>
      </c>
      <c r="BJ184" s="16" t="s">
        <v>118</v>
      </c>
      <c r="BK184" s="230">
        <f>ROUND(I184*H184,2)</f>
        <v>0</v>
      </c>
      <c r="BL184" s="16" t="s">
        <v>117</v>
      </c>
      <c r="BM184" s="229" t="s">
        <v>266</v>
      </c>
    </row>
    <row r="185" s="13" customFormat="1">
      <c r="A185" s="13"/>
      <c r="B185" s="231"/>
      <c r="C185" s="232"/>
      <c r="D185" s="233" t="s">
        <v>120</v>
      </c>
      <c r="E185" s="234" t="s">
        <v>1</v>
      </c>
      <c r="F185" s="235" t="s">
        <v>267</v>
      </c>
      <c r="G185" s="232"/>
      <c r="H185" s="236">
        <v>3.2000000000000002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120</v>
      </c>
      <c r="AU185" s="242" t="s">
        <v>118</v>
      </c>
      <c r="AV185" s="13" t="s">
        <v>118</v>
      </c>
      <c r="AW185" s="13" t="s">
        <v>31</v>
      </c>
      <c r="AX185" s="13" t="s">
        <v>80</v>
      </c>
      <c r="AY185" s="242" t="s">
        <v>111</v>
      </c>
    </row>
    <row r="186" s="2" customFormat="1" ht="21.75" customHeight="1">
      <c r="A186" s="37"/>
      <c r="B186" s="38"/>
      <c r="C186" s="217" t="s">
        <v>236</v>
      </c>
      <c r="D186" s="217" t="s">
        <v>113</v>
      </c>
      <c r="E186" s="218" t="s">
        <v>268</v>
      </c>
      <c r="F186" s="219" t="s">
        <v>269</v>
      </c>
      <c r="G186" s="220" t="s">
        <v>231</v>
      </c>
      <c r="H186" s="221">
        <v>3.2000000000000002</v>
      </c>
      <c r="I186" s="222"/>
      <c r="J186" s="223">
        <f>ROUND(I186*H186,2)</f>
        <v>0</v>
      </c>
      <c r="K186" s="224"/>
      <c r="L186" s="43"/>
      <c r="M186" s="225" t="s">
        <v>1</v>
      </c>
      <c r="N186" s="226" t="s">
        <v>41</v>
      </c>
      <c r="O186" s="91"/>
      <c r="P186" s="227">
        <f>O186*H186</f>
        <v>0</v>
      </c>
      <c r="Q186" s="227">
        <v>9.0000000000000006E-05</v>
      </c>
      <c r="R186" s="227">
        <f>Q186*H186</f>
        <v>0.00028800000000000001</v>
      </c>
      <c r="S186" s="227">
        <v>0.017999999999999999</v>
      </c>
      <c r="T186" s="228">
        <f>S186*H186</f>
        <v>0.057599999999999998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117</v>
      </c>
      <c r="AT186" s="229" t="s">
        <v>113</v>
      </c>
      <c r="AU186" s="229" t="s">
        <v>118</v>
      </c>
      <c r="AY186" s="16" t="s">
        <v>111</v>
      </c>
      <c r="BE186" s="230">
        <f>IF(N186="základná",J186,0)</f>
        <v>0</v>
      </c>
      <c r="BF186" s="230">
        <f>IF(N186="znížená",J186,0)</f>
        <v>0</v>
      </c>
      <c r="BG186" s="230">
        <f>IF(N186="zákl. prenesená",J186,0)</f>
        <v>0</v>
      </c>
      <c r="BH186" s="230">
        <f>IF(N186="zníž. prenesená",J186,0)</f>
        <v>0</v>
      </c>
      <c r="BI186" s="230">
        <f>IF(N186="nulová",J186,0)</f>
        <v>0</v>
      </c>
      <c r="BJ186" s="16" t="s">
        <v>118</v>
      </c>
      <c r="BK186" s="230">
        <f>ROUND(I186*H186,2)</f>
        <v>0</v>
      </c>
      <c r="BL186" s="16" t="s">
        <v>117</v>
      </c>
      <c r="BM186" s="229" t="s">
        <v>270</v>
      </c>
    </row>
    <row r="187" s="2" customFormat="1" ht="24.15" customHeight="1">
      <c r="A187" s="37"/>
      <c r="B187" s="38"/>
      <c r="C187" s="217" t="s">
        <v>271</v>
      </c>
      <c r="D187" s="217" t="s">
        <v>113</v>
      </c>
      <c r="E187" s="218" t="s">
        <v>272</v>
      </c>
      <c r="F187" s="219" t="s">
        <v>273</v>
      </c>
      <c r="G187" s="220" t="s">
        <v>171</v>
      </c>
      <c r="H187" s="221">
        <v>2.274</v>
      </c>
      <c r="I187" s="222"/>
      <c r="J187" s="223">
        <f>ROUND(I187*H187,2)</f>
        <v>0</v>
      </c>
      <c r="K187" s="224"/>
      <c r="L187" s="43"/>
      <c r="M187" s="225" t="s">
        <v>1</v>
      </c>
      <c r="N187" s="226" t="s">
        <v>41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117</v>
      </c>
      <c r="AT187" s="229" t="s">
        <v>113</v>
      </c>
      <c r="AU187" s="229" t="s">
        <v>118</v>
      </c>
      <c r="AY187" s="16" t="s">
        <v>111</v>
      </c>
      <c r="BE187" s="230">
        <f>IF(N187="základná",J187,0)</f>
        <v>0</v>
      </c>
      <c r="BF187" s="230">
        <f>IF(N187="znížená",J187,0)</f>
        <v>0</v>
      </c>
      <c r="BG187" s="230">
        <f>IF(N187="zákl. prenesená",J187,0)</f>
        <v>0</v>
      </c>
      <c r="BH187" s="230">
        <f>IF(N187="zníž. prenesená",J187,0)</f>
        <v>0</v>
      </c>
      <c r="BI187" s="230">
        <f>IF(N187="nulová",J187,0)</f>
        <v>0</v>
      </c>
      <c r="BJ187" s="16" t="s">
        <v>118</v>
      </c>
      <c r="BK187" s="230">
        <f>ROUND(I187*H187,2)</f>
        <v>0</v>
      </c>
      <c r="BL187" s="16" t="s">
        <v>117</v>
      </c>
      <c r="BM187" s="229" t="s">
        <v>274</v>
      </c>
    </row>
    <row r="188" s="2" customFormat="1" ht="24.15" customHeight="1">
      <c r="A188" s="37"/>
      <c r="B188" s="38"/>
      <c r="C188" s="217" t="s">
        <v>275</v>
      </c>
      <c r="D188" s="217" t="s">
        <v>113</v>
      </c>
      <c r="E188" s="218" t="s">
        <v>276</v>
      </c>
      <c r="F188" s="219" t="s">
        <v>277</v>
      </c>
      <c r="G188" s="220" t="s">
        <v>171</v>
      </c>
      <c r="H188" s="221">
        <v>2.274</v>
      </c>
      <c r="I188" s="222"/>
      <c r="J188" s="223">
        <f>ROUND(I188*H188,2)</f>
        <v>0</v>
      </c>
      <c r="K188" s="224"/>
      <c r="L188" s="43"/>
      <c r="M188" s="225" t="s">
        <v>1</v>
      </c>
      <c r="N188" s="226" t="s">
        <v>41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117</v>
      </c>
      <c r="AT188" s="229" t="s">
        <v>113</v>
      </c>
      <c r="AU188" s="229" t="s">
        <v>118</v>
      </c>
      <c r="AY188" s="16" t="s">
        <v>111</v>
      </c>
      <c r="BE188" s="230">
        <f>IF(N188="základná",J188,0)</f>
        <v>0</v>
      </c>
      <c r="BF188" s="230">
        <f>IF(N188="znížená",J188,0)</f>
        <v>0</v>
      </c>
      <c r="BG188" s="230">
        <f>IF(N188="zákl. prenesená",J188,0)</f>
        <v>0</v>
      </c>
      <c r="BH188" s="230">
        <f>IF(N188="zníž. prenesená",J188,0)</f>
        <v>0</v>
      </c>
      <c r="BI188" s="230">
        <f>IF(N188="nulová",J188,0)</f>
        <v>0</v>
      </c>
      <c r="BJ188" s="16" t="s">
        <v>118</v>
      </c>
      <c r="BK188" s="230">
        <f>ROUND(I188*H188,2)</f>
        <v>0</v>
      </c>
      <c r="BL188" s="16" t="s">
        <v>117</v>
      </c>
      <c r="BM188" s="229" t="s">
        <v>278</v>
      </c>
    </row>
    <row r="189" s="2" customFormat="1" ht="24.15" customHeight="1">
      <c r="A189" s="37"/>
      <c r="B189" s="38"/>
      <c r="C189" s="217" t="s">
        <v>279</v>
      </c>
      <c r="D189" s="217" t="s">
        <v>113</v>
      </c>
      <c r="E189" s="218" t="s">
        <v>280</v>
      </c>
      <c r="F189" s="219" t="s">
        <v>281</v>
      </c>
      <c r="G189" s="220" t="s">
        <v>171</v>
      </c>
      <c r="H189" s="221">
        <v>22.739999999999998</v>
      </c>
      <c r="I189" s="222"/>
      <c r="J189" s="223">
        <f>ROUND(I189*H189,2)</f>
        <v>0</v>
      </c>
      <c r="K189" s="224"/>
      <c r="L189" s="43"/>
      <c r="M189" s="225" t="s">
        <v>1</v>
      </c>
      <c r="N189" s="226" t="s">
        <v>41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117</v>
      </c>
      <c r="AT189" s="229" t="s">
        <v>113</v>
      </c>
      <c r="AU189" s="229" t="s">
        <v>118</v>
      </c>
      <c r="AY189" s="16" t="s">
        <v>111</v>
      </c>
      <c r="BE189" s="230">
        <f>IF(N189="základná",J189,0)</f>
        <v>0</v>
      </c>
      <c r="BF189" s="230">
        <f>IF(N189="znížená",J189,0)</f>
        <v>0</v>
      </c>
      <c r="BG189" s="230">
        <f>IF(N189="zákl. prenesená",J189,0)</f>
        <v>0</v>
      </c>
      <c r="BH189" s="230">
        <f>IF(N189="zníž. prenesená",J189,0)</f>
        <v>0</v>
      </c>
      <c r="BI189" s="230">
        <f>IF(N189="nulová",J189,0)</f>
        <v>0</v>
      </c>
      <c r="BJ189" s="16" t="s">
        <v>118</v>
      </c>
      <c r="BK189" s="230">
        <f>ROUND(I189*H189,2)</f>
        <v>0</v>
      </c>
      <c r="BL189" s="16" t="s">
        <v>117</v>
      </c>
      <c r="BM189" s="229" t="s">
        <v>282</v>
      </c>
    </row>
    <row r="190" s="2" customFormat="1" ht="24.15" customHeight="1">
      <c r="A190" s="37"/>
      <c r="B190" s="38"/>
      <c r="C190" s="217" t="s">
        <v>283</v>
      </c>
      <c r="D190" s="217" t="s">
        <v>113</v>
      </c>
      <c r="E190" s="218" t="s">
        <v>284</v>
      </c>
      <c r="F190" s="219" t="s">
        <v>285</v>
      </c>
      <c r="G190" s="220" t="s">
        <v>171</v>
      </c>
      <c r="H190" s="221">
        <v>2.274</v>
      </c>
      <c r="I190" s="222"/>
      <c r="J190" s="223">
        <f>ROUND(I190*H190,2)</f>
        <v>0</v>
      </c>
      <c r="K190" s="224"/>
      <c r="L190" s="43"/>
      <c r="M190" s="225" t="s">
        <v>1</v>
      </c>
      <c r="N190" s="226" t="s">
        <v>41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117</v>
      </c>
      <c r="AT190" s="229" t="s">
        <v>113</v>
      </c>
      <c r="AU190" s="229" t="s">
        <v>118</v>
      </c>
      <c r="AY190" s="16" t="s">
        <v>111</v>
      </c>
      <c r="BE190" s="230">
        <f>IF(N190="základná",J190,0)</f>
        <v>0</v>
      </c>
      <c r="BF190" s="230">
        <f>IF(N190="znížená",J190,0)</f>
        <v>0</v>
      </c>
      <c r="BG190" s="230">
        <f>IF(N190="zákl. prenesená",J190,0)</f>
        <v>0</v>
      </c>
      <c r="BH190" s="230">
        <f>IF(N190="zníž. prenesená",J190,0)</f>
        <v>0</v>
      </c>
      <c r="BI190" s="230">
        <f>IF(N190="nulová",J190,0)</f>
        <v>0</v>
      </c>
      <c r="BJ190" s="16" t="s">
        <v>118</v>
      </c>
      <c r="BK190" s="230">
        <f>ROUND(I190*H190,2)</f>
        <v>0</v>
      </c>
      <c r="BL190" s="16" t="s">
        <v>117</v>
      </c>
      <c r="BM190" s="229" t="s">
        <v>286</v>
      </c>
    </row>
    <row r="191" s="12" customFormat="1" ht="22.8" customHeight="1">
      <c r="A191" s="12"/>
      <c r="B191" s="201"/>
      <c r="C191" s="202"/>
      <c r="D191" s="203" t="s">
        <v>74</v>
      </c>
      <c r="E191" s="215" t="s">
        <v>287</v>
      </c>
      <c r="F191" s="215" t="s">
        <v>288</v>
      </c>
      <c r="G191" s="202"/>
      <c r="H191" s="202"/>
      <c r="I191" s="205"/>
      <c r="J191" s="216">
        <f>BK191</f>
        <v>0</v>
      </c>
      <c r="K191" s="202"/>
      <c r="L191" s="207"/>
      <c r="M191" s="208"/>
      <c r="N191" s="209"/>
      <c r="O191" s="209"/>
      <c r="P191" s="210">
        <f>SUM(P192:P193)</f>
        <v>0</v>
      </c>
      <c r="Q191" s="209"/>
      <c r="R191" s="210">
        <f>SUM(R192:R193)</f>
        <v>0</v>
      </c>
      <c r="S191" s="209"/>
      <c r="T191" s="211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80</v>
      </c>
      <c r="AT191" s="213" t="s">
        <v>74</v>
      </c>
      <c r="AU191" s="213" t="s">
        <v>80</v>
      </c>
      <c r="AY191" s="212" t="s">
        <v>111</v>
      </c>
      <c r="BK191" s="214">
        <f>SUM(BK192:BK193)</f>
        <v>0</v>
      </c>
    </row>
    <row r="192" s="2" customFormat="1" ht="33" customHeight="1">
      <c r="A192" s="37"/>
      <c r="B192" s="38"/>
      <c r="C192" s="217" t="s">
        <v>289</v>
      </c>
      <c r="D192" s="217" t="s">
        <v>113</v>
      </c>
      <c r="E192" s="218" t="s">
        <v>290</v>
      </c>
      <c r="F192" s="219" t="s">
        <v>291</v>
      </c>
      <c r="G192" s="220" t="s">
        <v>171</v>
      </c>
      <c r="H192" s="221">
        <v>95.787000000000006</v>
      </c>
      <c r="I192" s="222"/>
      <c r="J192" s="223">
        <f>ROUND(I192*H192,2)</f>
        <v>0</v>
      </c>
      <c r="K192" s="224"/>
      <c r="L192" s="43"/>
      <c r="M192" s="225" t="s">
        <v>1</v>
      </c>
      <c r="N192" s="226" t="s">
        <v>41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117</v>
      </c>
      <c r="AT192" s="229" t="s">
        <v>113</v>
      </c>
      <c r="AU192" s="229" t="s">
        <v>118</v>
      </c>
      <c r="AY192" s="16" t="s">
        <v>111</v>
      </c>
      <c r="BE192" s="230">
        <f>IF(N192="základná",J192,0)</f>
        <v>0</v>
      </c>
      <c r="BF192" s="230">
        <f>IF(N192="znížená",J192,0)</f>
        <v>0</v>
      </c>
      <c r="BG192" s="230">
        <f>IF(N192="zákl. prenesená",J192,0)</f>
        <v>0</v>
      </c>
      <c r="BH192" s="230">
        <f>IF(N192="zníž. prenesená",J192,0)</f>
        <v>0</v>
      </c>
      <c r="BI192" s="230">
        <f>IF(N192="nulová",J192,0)</f>
        <v>0</v>
      </c>
      <c r="BJ192" s="16" t="s">
        <v>118</v>
      </c>
      <c r="BK192" s="230">
        <f>ROUND(I192*H192,2)</f>
        <v>0</v>
      </c>
      <c r="BL192" s="16" t="s">
        <v>117</v>
      </c>
      <c r="BM192" s="229" t="s">
        <v>292</v>
      </c>
    </row>
    <row r="193" s="2" customFormat="1" ht="44.25" customHeight="1">
      <c r="A193" s="37"/>
      <c r="B193" s="38"/>
      <c r="C193" s="217" t="s">
        <v>293</v>
      </c>
      <c r="D193" s="217" t="s">
        <v>113</v>
      </c>
      <c r="E193" s="218" t="s">
        <v>294</v>
      </c>
      <c r="F193" s="219" t="s">
        <v>295</v>
      </c>
      <c r="G193" s="220" t="s">
        <v>171</v>
      </c>
      <c r="H193" s="221">
        <v>95.787000000000006</v>
      </c>
      <c r="I193" s="222"/>
      <c r="J193" s="223">
        <f>ROUND(I193*H193,2)</f>
        <v>0</v>
      </c>
      <c r="K193" s="224"/>
      <c r="L193" s="43"/>
      <c r="M193" s="225" t="s">
        <v>1</v>
      </c>
      <c r="N193" s="226" t="s">
        <v>41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117</v>
      </c>
      <c r="AT193" s="229" t="s">
        <v>113</v>
      </c>
      <c r="AU193" s="229" t="s">
        <v>118</v>
      </c>
      <c r="AY193" s="16" t="s">
        <v>111</v>
      </c>
      <c r="BE193" s="230">
        <f>IF(N193="základná",J193,0)</f>
        <v>0</v>
      </c>
      <c r="BF193" s="230">
        <f>IF(N193="znížená",J193,0)</f>
        <v>0</v>
      </c>
      <c r="BG193" s="230">
        <f>IF(N193="zákl. prenesená",J193,0)</f>
        <v>0</v>
      </c>
      <c r="BH193" s="230">
        <f>IF(N193="zníž. prenesená",J193,0)</f>
        <v>0</v>
      </c>
      <c r="BI193" s="230">
        <f>IF(N193="nulová",J193,0)</f>
        <v>0</v>
      </c>
      <c r="BJ193" s="16" t="s">
        <v>118</v>
      </c>
      <c r="BK193" s="230">
        <f>ROUND(I193*H193,2)</f>
        <v>0</v>
      </c>
      <c r="BL193" s="16" t="s">
        <v>117</v>
      </c>
      <c r="BM193" s="229" t="s">
        <v>296</v>
      </c>
    </row>
    <row r="194" s="12" customFormat="1" ht="25.92" customHeight="1">
      <c r="A194" s="12"/>
      <c r="B194" s="201"/>
      <c r="C194" s="202"/>
      <c r="D194" s="203" t="s">
        <v>74</v>
      </c>
      <c r="E194" s="204" t="s">
        <v>297</v>
      </c>
      <c r="F194" s="204" t="s">
        <v>298</v>
      </c>
      <c r="G194" s="202"/>
      <c r="H194" s="202"/>
      <c r="I194" s="205"/>
      <c r="J194" s="206">
        <f>BK194</f>
        <v>0</v>
      </c>
      <c r="K194" s="202"/>
      <c r="L194" s="207"/>
      <c r="M194" s="208"/>
      <c r="N194" s="209"/>
      <c r="O194" s="209"/>
      <c r="P194" s="210">
        <f>P195+P212</f>
        <v>0</v>
      </c>
      <c r="Q194" s="209"/>
      <c r="R194" s="210">
        <f>R195+R212</f>
        <v>0.17535000000000001</v>
      </c>
      <c r="S194" s="209"/>
      <c r="T194" s="211">
        <f>T195+T212</f>
        <v>0.66800000000000004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118</v>
      </c>
      <c r="AT194" s="213" t="s">
        <v>74</v>
      </c>
      <c r="AU194" s="213" t="s">
        <v>75</v>
      </c>
      <c r="AY194" s="212" t="s">
        <v>111</v>
      </c>
      <c r="BK194" s="214">
        <f>BK195+BK212</f>
        <v>0</v>
      </c>
    </row>
    <row r="195" s="12" customFormat="1" ht="22.8" customHeight="1">
      <c r="A195" s="12"/>
      <c r="B195" s="201"/>
      <c r="C195" s="202"/>
      <c r="D195" s="203" t="s">
        <v>74</v>
      </c>
      <c r="E195" s="215" t="s">
        <v>299</v>
      </c>
      <c r="F195" s="215" t="s">
        <v>300</v>
      </c>
      <c r="G195" s="202"/>
      <c r="H195" s="202"/>
      <c r="I195" s="205"/>
      <c r="J195" s="216">
        <f>BK195</f>
        <v>0</v>
      </c>
      <c r="K195" s="202"/>
      <c r="L195" s="207"/>
      <c r="M195" s="208"/>
      <c r="N195" s="209"/>
      <c r="O195" s="209"/>
      <c r="P195" s="210">
        <f>SUM(P196:P211)</f>
        <v>0</v>
      </c>
      <c r="Q195" s="209"/>
      <c r="R195" s="210">
        <f>SUM(R196:R211)</f>
        <v>0.12831000000000001</v>
      </c>
      <c r="S195" s="209"/>
      <c r="T195" s="211">
        <f>SUM(T196:T211)</f>
        <v>0.66800000000000004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118</v>
      </c>
      <c r="AT195" s="213" t="s">
        <v>74</v>
      </c>
      <c r="AU195" s="213" t="s">
        <v>80</v>
      </c>
      <c r="AY195" s="212" t="s">
        <v>111</v>
      </c>
      <c r="BK195" s="214">
        <f>SUM(BK196:BK211)</f>
        <v>0</v>
      </c>
    </row>
    <row r="196" s="2" customFormat="1" ht="24.15" customHeight="1">
      <c r="A196" s="37"/>
      <c r="B196" s="38"/>
      <c r="C196" s="217" t="s">
        <v>301</v>
      </c>
      <c r="D196" s="217" t="s">
        <v>113</v>
      </c>
      <c r="E196" s="218" t="s">
        <v>302</v>
      </c>
      <c r="F196" s="219" t="s">
        <v>303</v>
      </c>
      <c r="G196" s="220" t="s">
        <v>195</v>
      </c>
      <c r="H196" s="221">
        <v>4</v>
      </c>
      <c r="I196" s="222"/>
      <c r="J196" s="223">
        <f>ROUND(I196*H196,2)</f>
        <v>0</v>
      </c>
      <c r="K196" s="224"/>
      <c r="L196" s="43"/>
      <c r="M196" s="225" t="s">
        <v>1</v>
      </c>
      <c r="N196" s="226" t="s">
        <v>41</v>
      </c>
      <c r="O196" s="91"/>
      <c r="P196" s="227">
        <f>O196*H196</f>
        <v>0</v>
      </c>
      <c r="Q196" s="227">
        <v>0.00018000000000000001</v>
      </c>
      <c r="R196" s="227">
        <f>Q196*H196</f>
        <v>0.00072000000000000005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192</v>
      </c>
      <c r="AT196" s="229" t="s">
        <v>113</v>
      </c>
      <c r="AU196" s="229" t="s">
        <v>118</v>
      </c>
      <c r="AY196" s="16" t="s">
        <v>111</v>
      </c>
      <c r="BE196" s="230">
        <f>IF(N196="základná",J196,0)</f>
        <v>0</v>
      </c>
      <c r="BF196" s="230">
        <f>IF(N196="znížená",J196,0)</f>
        <v>0</v>
      </c>
      <c r="BG196" s="230">
        <f>IF(N196="zákl. prenesená",J196,0)</f>
        <v>0</v>
      </c>
      <c r="BH196" s="230">
        <f>IF(N196="zníž. prenesená",J196,0)</f>
        <v>0</v>
      </c>
      <c r="BI196" s="230">
        <f>IF(N196="nulová",J196,0)</f>
        <v>0</v>
      </c>
      <c r="BJ196" s="16" t="s">
        <v>118</v>
      </c>
      <c r="BK196" s="230">
        <f>ROUND(I196*H196,2)</f>
        <v>0</v>
      </c>
      <c r="BL196" s="16" t="s">
        <v>192</v>
      </c>
      <c r="BM196" s="229" t="s">
        <v>304</v>
      </c>
    </row>
    <row r="197" s="2" customFormat="1" ht="24.15" customHeight="1">
      <c r="A197" s="37"/>
      <c r="B197" s="38"/>
      <c r="C197" s="254" t="s">
        <v>305</v>
      </c>
      <c r="D197" s="254" t="s">
        <v>179</v>
      </c>
      <c r="E197" s="255" t="s">
        <v>306</v>
      </c>
      <c r="F197" s="256" t="s">
        <v>307</v>
      </c>
      <c r="G197" s="257" t="s">
        <v>308</v>
      </c>
      <c r="H197" s="258">
        <v>4</v>
      </c>
      <c r="I197" s="259"/>
      <c r="J197" s="260">
        <f>ROUND(I197*H197,2)</f>
        <v>0</v>
      </c>
      <c r="K197" s="261"/>
      <c r="L197" s="262"/>
      <c r="M197" s="263" t="s">
        <v>1</v>
      </c>
      <c r="N197" s="264" t="s">
        <v>41</v>
      </c>
      <c r="O197" s="91"/>
      <c r="P197" s="227">
        <f>O197*H197</f>
        <v>0</v>
      </c>
      <c r="Q197" s="227">
        <v>0.0013600000000000001</v>
      </c>
      <c r="R197" s="227">
        <f>Q197*H197</f>
        <v>0.0054400000000000004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236</v>
      </c>
      <c r="AT197" s="229" t="s">
        <v>179</v>
      </c>
      <c r="AU197" s="229" t="s">
        <v>118</v>
      </c>
      <c r="AY197" s="16" t="s">
        <v>111</v>
      </c>
      <c r="BE197" s="230">
        <f>IF(N197="základná",J197,0)</f>
        <v>0</v>
      </c>
      <c r="BF197" s="230">
        <f>IF(N197="znížená",J197,0)</f>
        <v>0</v>
      </c>
      <c r="BG197" s="230">
        <f>IF(N197="zákl. prenesená",J197,0)</f>
        <v>0</v>
      </c>
      <c r="BH197" s="230">
        <f>IF(N197="zníž. prenesená",J197,0)</f>
        <v>0</v>
      </c>
      <c r="BI197" s="230">
        <f>IF(N197="nulová",J197,0)</f>
        <v>0</v>
      </c>
      <c r="BJ197" s="16" t="s">
        <v>118</v>
      </c>
      <c r="BK197" s="230">
        <f>ROUND(I197*H197,2)</f>
        <v>0</v>
      </c>
      <c r="BL197" s="16" t="s">
        <v>192</v>
      </c>
      <c r="BM197" s="229" t="s">
        <v>309</v>
      </c>
    </row>
    <row r="198" s="2" customFormat="1" ht="37.8" customHeight="1">
      <c r="A198" s="37"/>
      <c r="B198" s="38"/>
      <c r="C198" s="217" t="s">
        <v>310</v>
      </c>
      <c r="D198" s="217" t="s">
        <v>113</v>
      </c>
      <c r="E198" s="218" t="s">
        <v>311</v>
      </c>
      <c r="F198" s="219" t="s">
        <v>312</v>
      </c>
      <c r="G198" s="220" t="s">
        <v>195</v>
      </c>
      <c r="H198" s="221">
        <v>4</v>
      </c>
      <c r="I198" s="222"/>
      <c r="J198" s="223">
        <f>ROUND(I198*H198,2)</f>
        <v>0</v>
      </c>
      <c r="K198" s="224"/>
      <c r="L198" s="43"/>
      <c r="M198" s="225" t="s">
        <v>1</v>
      </c>
      <c r="N198" s="226" t="s">
        <v>41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9" t="s">
        <v>192</v>
      </c>
      <c r="AT198" s="229" t="s">
        <v>113</v>
      </c>
      <c r="AU198" s="229" t="s">
        <v>118</v>
      </c>
      <c r="AY198" s="16" t="s">
        <v>111</v>
      </c>
      <c r="BE198" s="230">
        <f>IF(N198="základná",J198,0)</f>
        <v>0</v>
      </c>
      <c r="BF198" s="230">
        <f>IF(N198="znížená",J198,0)</f>
        <v>0</v>
      </c>
      <c r="BG198" s="230">
        <f>IF(N198="zákl. prenesená",J198,0)</f>
        <v>0</v>
      </c>
      <c r="BH198" s="230">
        <f>IF(N198="zníž. prenesená",J198,0)</f>
        <v>0</v>
      </c>
      <c r="BI198" s="230">
        <f>IF(N198="nulová",J198,0)</f>
        <v>0</v>
      </c>
      <c r="BJ198" s="16" t="s">
        <v>118</v>
      </c>
      <c r="BK198" s="230">
        <f>ROUND(I198*H198,2)</f>
        <v>0</v>
      </c>
      <c r="BL198" s="16" t="s">
        <v>192</v>
      </c>
      <c r="BM198" s="229" t="s">
        <v>313</v>
      </c>
    </row>
    <row r="199" s="2" customFormat="1" ht="24.15" customHeight="1">
      <c r="A199" s="37"/>
      <c r="B199" s="38"/>
      <c r="C199" s="254" t="s">
        <v>314</v>
      </c>
      <c r="D199" s="254" t="s">
        <v>179</v>
      </c>
      <c r="E199" s="255" t="s">
        <v>315</v>
      </c>
      <c r="F199" s="256" t="s">
        <v>316</v>
      </c>
      <c r="G199" s="257" t="s">
        <v>195</v>
      </c>
      <c r="H199" s="258">
        <v>2</v>
      </c>
      <c r="I199" s="259"/>
      <c r="J199" s="260">
        <f>ROUND(I199*H199,2)</f>
        <v>0</v>
      </c>
      <c r="K199" s="261"/>
      <c r="L199" s="262"/>
      <c r="M199" s="263" t="s">
        <v>1</v>
      </c>
      <c r="N199" s="264" t="s">
        <v>41</v>
      </c>
      <c r="O199" s="91"/>
      <c r="P199" s="227">
        <f>O199*H199</f>
        <v>0</v>
      </c>
      <c r="Q199" s="227">
        <v>0.001</v>
      </c>
      <c r="R199" s="227">
        <f>Q199*H199</f>
        <v>0.002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236</v>
      </c>
      <c r="AT199" s="229" t="s">
        <v>179</v>
      </c>
      <c r="AU199" s="229" t="s">
        <v>118</v>
      </c>
      <c r="AY199" s="16" t="s">
        <v>111</v>
      </c>
      <c r="BE199" s="230">
        <f>IF(N199="základná",J199,0)</f>
        <v>0</v>
      </c>
      <c r="BF199" s="230">
        <f>IF(N199="znížená",J199,0)</f>
        <v>0</v>
      </c>
      <c r="BG199" s="230">
        <f>IF(N199="zákl. prenesená",J199,0)</f>
        <v>0</v>
      </c>
      <c r="BH199" s="230">
        <f>IF(N199="zníž. prenesená",J199,0)</f>
        <v>0</v>
      </c>
      <c r="BI199" s="230">
        <f>IF(N199="nulová",J199,0)</f>
        <v>0</v>
      </c>
      <c r="BJ199" s="16" t="s">
        <v>118</v>
      </c>
      <c r="BK199" s="230">
        <f>ROUND(I199*H199,2)</f>
        <v>0</v>
      </c>
      <c r="BL199" s="16" t="s">
        <v>192</v>
      </c>
      <c r="BM199" s="229" t="s">
        <v>317</v>
      </c>
    </row>
    <row r="200" s="2" customFormat="1" ht="33" customHeight="1">
      <c r="A200" s="37"/>
      <c r="B200" s="38"/>
      <c r="C200" s="254" t="s">
        <v>318</v>
      </c>
      <c r="D200" s="254" t="s">
        <v>179</v>
      </c>
      <c r="E200" s="255" t="s">
        <v>319</v>
      </c>
      <c r="F200" s="256" t="s">
        <v>320</v>
      </c>
      <c r="G200" s="257" t="s">
        <v>195</v>
      </c>
      <c r="H200" s="258">
        <v>2</v>
      </c>
      <c r="I200" s="259"/>
      <c r="J200" s="260">
        <f>ROUND(I200*H200,2)</f>
        <v>0</v>
      </c>
      <c r="K200" s="261"/>
      <c r="L200" s="262"/>
      <c r="M200" s="263" t="s">
        <v>1</v>
      </c>
      <c r="N200" s="264" t="s">
        <v>41</v>
      </c>
      <c r="O200" s="91"/>
      <c r="P200" s="227">
        <f>O200*H200</f>
        <v>0</v>
      </c>
      <c r="Q200" s="227">
        <v>0.001</v>
      </c>
      <c r="R200" s="227">
        <f>Q200*H200</f>
        <v>0.002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236</v>
      </c>
      <c r="AT200" s="229" t="s">
        <v>179</v>
      </c>
      <c r="AU200" s="229" t="s">
        <v>118</v>
      </c>
      <c r="AY200" s="16" t="s">
        <v>111</v>
      </c>
      <c r="BE200" s="230">
        <f>IF(N200="základná",J200,0)</f>
        <v>0</v>
      </c>
      <c r="BF200" s="230">
        <f>IF(N200="znížená",J200,0)</f>
        <v>0</v>
      </c>
      <c r="BG200" s="230">
        <f>IF(N200="zákl. prenesená",J200,0)</f>
        <v>0</v>
      </c>
      <c r="BH200" s="230">
        <f>IF(N200="zníž. prenesená",J200,0)</f>
        <v>0</v>
      </c>
      <c r="BI200" s="230">
        <f>IF(N200="nulová",J200,0)</f>
        <v>0</v>
      </c>
      <c r="BJ200" s="16" t="s">
        <v>118</v>
      </c>
      <c r="BK200" s="230">
        <f>ROUND(I200*H200,2)</f>
        <v>0</v>
      </c>
      <c r="BL200" s="16" t="s">
        <v>192</v>
      </c>
      <c r="BM200" s="229" t="s">
        <v>321</v>
      </c>
    </row>
    <row r="201" s="2" customFormat="1" ht="16.5" customHeight="1">
      <c r="A201" s="37"/>
      <c r="B201" s="38"/>
      <c r="C201" s="217" t="s">
        <v>322</v>
      </c>
      <c r="D201" s="217" t="s">
        <v>113</v>
      </c>
      <c r="E201" s="218" t="s">
        <v>323</v>
      </c>
      <c r="F201" s="219" t="s">
        <v>324</v>
      </c>
      <c r="G201" s="220" t="s">
        <v>195</v>
      </c>
      <c r="H201" s="221">
        <v>4</v>
      </c>
      <c r="I201" s="222"/>
      <c r="J201" s="223">
        <f>ROUND(I201*H201,2)</f>
        <v>0</v>
      </c>
      <c r="K201" s="224"/>
      <c r="L201" s="43"/>
      <c r="M201" s="225" t="s">
        <v>1</v>
      </c>
      <c r="N201" s="226" t="s">
        <v>41</v>
      </c>
      <c r="O201" s="91"/>
      <c r="P201" s="227">
        <f>O201*H201</f>
        <v>0</v>
      </c>
      <c r="Q201" s="227">
        <v>5.0000000000000002E-05</v>
      </c>
      <c r="R201" s="227">
        <f>Q201*H201</f>
        <v>0.00020000000000000001</v>
      </c>
      <c r="S201" s="227">
        <v>0.001</v>
      </c>
      <c r="T201" s="228">
        <f>S201*H201</f>
        <v>0.0040000000000000001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9" t="s">
        <v>192</v>
      </c>
      <c r="AT201" s="229" t="s">
        <v>113</v>
      </c>
      <c r="AU201" s="229" t="s">
        <v>118</v>
      </c>
      <c r="AY201" s="16" t="s">
        <v>111</v>
      </c>
      <c r="BE201" s="230">
        <f>IF(N201="základná",J201,0)</f>
        <v>0</v>
      </c>
      <c r="BF201" s="230">
        <f>IF(N201="znížená",J201,0)</f>
        <v>0</v>
      </c>
      <c r="BG201" s="230">
        <f>IF(N201="zákl. prenesená",J201,0)</f>
        <v>0</v>
      </c>
      <c r="BH201" s="230">
        <f>IF(N201="zníž. prenesená",J201,0)</f>
        <v>0</v>
      </c>
      <c r="BI201" s="230">
        <f>IF(N201="nulová",J201,0)</f>
        <v>0</v>
      </c>
      <c r="BJ201" s="16" t="s">
        <v>118</v>
      </c>
      <c r="BK201" s="230">
        <f>ROUND(I201*H201,2)</f>
        <v>0</v>
      </c>
      <c r="BL201" s="16" t="s">
        <v>192</v>
      </c>
      <c r="BM201" s="229" t="s">
        <v>325</v>
      </c>
    </row>
    <row r="202" s="2" customFormat="1" ht="16.5" customHeight="1">
      <c r="A202" s="37"/>
      <c r="B202" s="38"/>
      <c r="C202" s="254" t="s">
        <v>326</v>
      </c>
      <c r="D202" s="254" t="s">
        <v>179</v>
      </c>
      <c r="E202" s="255" t="s">
        <v>327</v>
      </c>
      <c r="F202" s="256" t="s">
        <v>328</v>
      </c>
      <c r="G202" s="257" t="s">
        <v>195</v>
      </c>
      <c r="H202" s="258">
        <v>4</v>
      </c>
      <c r="I202" s="259"/>
      <c r="J202" s="260">
        <f>ROUND(I202*H202,2)</f>
        <v>0</v>
      </c>
      <c r="K202" s="261"/>
      <c r="L202" s="262"/>
      <c r="M202" s="263" t="s">
        <v>1</v>
      </c>
      <c r="N202" s="264" t="s">
        <v>41</v>
      </c>
      <c r="O202" s="91"/>
      <c r="P202" s="227">
        <f>O202*H202</f>
        <v>0</v>
      </c>
      <c r="Q202" s="227">
        <v>0.0060000000000000001</v>
      </c>
      <c r="R202" s="227">
        <f>Q202*H202</f>
        <v>0.024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236</v>
      </c>
      <c r="AT202" s="229" t="s">
        <v>179</v>
      </c>
      <c r="AU202" s="229" t="s">
        <v>118</v>
      </c>
      <c r="AY202" s="16" t="s">
        <v>111</v>
      </c>
      <c r="BE202" s="230">
        <f>IF(N202="základná",J202,0)</f>
        <v>0</v>
      </c>
      <c r="BF202" s="230">
        <f>IF(N202="znížená",J202,0)</f>
        <v>0</v>
      </c>
      <c r="BG202" s="230">
        <f>IF(N202="zákl. prenesená",J202,0)</f>
        <v>0</v>
      </c>
      <c r="BH202" s="230">
        <f>IF(N202="zníž. prenesená",J202,0)</f>
        <v>0</v>
      </c>
      <c r="BI202" s="230">
        <f>IF(N202="nulová",J202,0)</f>
        <v>0</v>
      </c>
      <c r="BJ202" s="16" t="s">
        <v>118</v>
      </c>
      <c r="BK202" s="230">
        <f>ROUND(I202*H202,2)</f>
        <v>0</v>
      </c>
      <c r="BL202" s="16" t="s">
        <v>192</v>
      </c>
      <c r="BM202" s="229" t="s">
        <v>329</v>
      </c>
    </row>
    <row r="203" s="2" customFormat="1" ht="24.15" customHeight="1">
      <c r="A203" s="37"/>
      <c r="B203" s="38"/>
      <c r="C203" s="217" t="s">
        <v>330</v>
      </c>
      <c r="D203" s="217" t="s">
        <v>113</v>
      </c>
      <c r="E203" s="218" t="s">
        <v>331</v>
      </c>
      <c r="F203" s="219" t="s">
        <v>332</v>
      </c>
      <c r="G203" s="220" t="s">
        <v>231</v>
      </c>
      <c r="H203" s="221">
        <v>3</v>
      </c>
      <c r="I203" s="222"/>
      <c r="J203" s="223">
        <f>ROUND(I203*H203,2)</f>
        <v>0</v>
      </c>
      <c r="K203" s="224"/>
      <c r="L203" s="43"/>
      <c r="M203" s="225" t="s">
        <v>1</v>
      </c>
      <c r="N203" s="226" t="s">
        <v>41</v>
      </c>
      <c r="O203" s="91"/>
      <c r="P203" s="227">
        <f>O203*H203</f>
        <v>0</v>
      </c>
      <c r="Q203" s="227">
        <v>5.0000000000000002E-05</v>
      </c>
      <c r="R203" s="227">
        <f>Q203*H203</f>
        <v>0.00015000000000000001</v>
      </c>
      <c r="S203" s="227">
        <v>0.001</v>
      </c>
      <c r="T203" s="228">
        <f>S203*H203</f>
        <v>0.0030000000000000001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192</v>
      </c>
      <c r="AT203" s="229" t="s">
        <v>113</v>
      </c>
      <c r="AU203" s="229" t="s">
        <v>118</v>
      </c>
      <c r="AY203" s="16" t="s">
        <v>111</v>
      </c>
      <c r="BE203" s="230">
        <f>IF(N203="základná",J203,0)</f>
        <v>0</v>
      </c>
      <c r="BF203" s="230">
        <f>IF(N203="znížená",J203,0)</f>
        <v>0</v>
      </c>
      <c r="BG203" s="230">
        <f>IF(N203="zákl. prenesená",J203,0)</f>
        <v>0</v>
      </c>
      <c r="BH203" s="230">
        <f>IF(N203="zníž. prenesená",J203,0)</f>
        <v>0</v>
      </c>
      <c r="BI203" s="230">
        <f>IF(N203="nulová",J203,0)</f>
        <v>0</v>
      </c>
      <c r="BJ203" s="16" t="s">
        <v>118</v>
      </c>
      <c r="BK203" s="230">
        <f>ROUND(I203*H203,2)</f>
        <v>0</v>
      </c>
      <c r="BL203" s="16" t="s">
        <v>192</v>
      </c>
      <c r="BM203" s="229" t="s">
        <v>333</v>
      </c>
    </row>
    <row r="204" s="2" customFormat="1" ht="33" customHeight="1">
      <c r="A204" s="37"/>
      <c r="B204" s="38"/>
      <c r="C204" s="217" t="s">
        <v>334</v>
      </c>
      <c r="D204" s="217" t="s">
        <v>113</v>
      </c>
      <c r="E204" s="218" t="s">
        <v>335</v>
      </c>
      <c r="F204" s="219" t="s">
        <v>336</v>
      </c>
      <c r="G204" s="220" t="s">
        <v>231</v>
      </c>
      <c r="H204" s="221">
        <v>3</v>
      </c>
      <c r="I204" s="222"/>
      <c r="J204" s="223">
        <f>ROUND(I204*H204,2)</f>
        <v>0</v>
      </c>
      <c r="K204" s="224"/>
      <c r="L204" s="43"/>
      <c r="M204" s="225" t="s">
        <v>1</v>
      </c>
      <c r="N204" s="226" t="s">
        <v>41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0.0089999999999999993</v>
      </c>
      <c r="T204" s="228">
        <f>S204*H204</f>
        <v>0.026999999999999996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9" t="s">
        <v>192</v>
      </c>
      <c r="AT204" s="229" t="s">
        <v>113</v>
      </c>
      <c r="AU204" s="229" t="s">
        <v>118</v>
      </c>
      <c r="AY204" s="16" t="s">
        <v>111</v>
      </c>
      <c r="BE204" s="230">
        <f>IF(N204="základná",J204,0)</f>
        <v>0</v>
      </c>
      <c r="BF204" s="230">
        <f>IF(N204="znížená",J204,0)</f>
        <v>0</v>
      </c>
      <c r="BG204" s="230">
        <f>IF(N204="zákl. prenesená",J204,0)</f>
        <v>0</v>
      </c>
      <c r="BH204" s="230">
        <f>IF(N204="zníž. prenesená",J204,0)</f>
        <v>0</v>
      </c>
      <c r="BI204" s="230">
        <f>IF(N204="nulová",J204,0)</f>
        <v>0</v>
      </c>
      <c r="BJ204" s="16" t="s">
        <v>118</v>
      </c>
      <c r="BK204" s="230">
        <f>ROUND(I204*H204,2)</f>
        <v>0</v>
      </c>
      <c r="BL204" s="16" t="s">
        <v>192</v>
      </c>
      <c r="BM204" s="229" t="s">
        <v>337</v>
      </c>
    </row>
    <row r="205" s="2" customFormat="1" ht="33" customHeight="1">
      <c r="A205" s="37"/>
      <c r="B205" s="38"/>
      <c r="C205" s="217" t="s">
        <v>338</v>
      </c>
      <c r="D205" s="217" t="s">
        <v>113</v>
      </c>
      <c r="E205" s="218" t="s">
        <v>339</v>
      </c>
      <c r="F205" s="219" t="s">
        <v>340</v>
      </c>
      <c r="G205" s="220" t="s">
        <v>195</v>
      </c>
      <c r="H205" s="221">
        <v>1</v>
      </c>
      <c r="I205" s="222"/>
      <c r="J205" s="223">
        <f>ROUND(I205*H205,2)</f>
        <v>0</v>
      </c>
      <c r="K205" s="224"/>
      <c r="L205" s="43"/>
      <c r="M205" s="225" t="s">
        <v>1</v>
      </c>
      <c r="N205" s="226" t="s">
        <v>41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192</v>
      </c>
      <c r="AT205" s="229" t="s">
        <v>113</v>
      </c>
      <c r="AU205" s="229" t="s">
        <v>118</v>
      </c>
      <c r="AY205" s="16" t="s">
        <v>111</v>
      </c>
      <c r="BE205" s="230">
        <f>IF(N205="základná",J205,0)</f>
        <v>0</v>
      </c>
      <c r="BF205" s="230">
        <f>IF(N205="znížená",J205,0)</f>
        <v>0</v>
      </c>
      <c r="BG205" s="230">
        <f>IF(N205="zákl. prenesená",J205,0)</f>
        <v>0</v>
      </c>
      <c r="BH205" s="230">
        <f>IF(N205="zníž. prenesená",J205,0)</f>
        <v>0</v>
      </c>
      <c r="BI205" s="230">
        <f>IF(N205="nulová",J205,0)</f>
        <v>0</v>
      </c>
      <c r="BJ205" s="16" t="s">
        <v>118</v>
      </c>
      <c r="BK205" s="230">
        <f>ROUND(I205*H205,2)</f>
        <v>0</v>
      </c>
      <c r="BL205" s="16" t="s">
        <v>192</v>
      </c>
      <c r="BM205" s="229" t="s">
        <v>341</v>
      </c>
    </row>
    <row r="206" s="2" customFormat="1" ht="24.15" customHeight="1">
      <c r="A206" s="37"/>
      <c r="B206" s="38"/>
      <c r="C206" s="254" t="s">
        <v>342</v>
      </c>
      <c r="D206" s="254" t="s">
        <v>179</v>
      </c>
      <c r="E206" s="255" t="s">
        <v>343</v>
      </c>
      <c r="F206" s="256" t="s">
        <v>344</v>
      </c>
      <c r="G206" s="257" t="s">
        <v>195</v>
      </c>
      <c r="H206" s="258">
        <v>1</v>
      </c>
      <c r="I206" s="259"/>
      <c r="J206" s="260">
        <f>ROUND(I206*H206,2)</f>
        <v>0</v>
      </c>
      <c r="K206" s="261"/>
      <c r="L206" s="262"/>
      <c r="M206" s="263" t="s">
        <v>1</v>
      </c>
      <c r="N206" s="264" t="s">
        <v>41</v>
      </c>
      <c r="O206" s="91"/>
      <c r="P206" s="227">
        <f>O206*H206</f>
        <v>0</v>
      </c>
      <c r="Q206" s="227">
        <v>0.093600000000000003</v>
      </c>
      <c r="R206" s="227">
        <f>Q206*H206</f>
        <v>0.093600000000000003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236</v>
      </c>
      <c r="AT206" s="229" t="s">
        <v>179</v>
      </c>
      <c r="AU206" s="229" t="s">
        <v>118</v>
      </c>
      <c r="AY206" s="16" t="s">
        <v>111</v>
      </c>
      <c r="BE206" s="230">
        <f>IF(N206="základná",J206,0)</f>
        <v>0</v>
      </c>
      <c r="BF206" s="230">
        <f>IF(N206="znížená",J206,0)</f>
        <v>0</v>
      </c>
      <c r="BG206" s="230">
        <f>IF(N206="zákl. prenesená",J206,0)</f>
        <v>0</v>
      </c>
      <c r="BH206" s="230">
        <f>IF(N206="zníž. prenesená",J206,0)</f>
        <v>0</v>
      </c>
      <c r="BI206" s="230">
        <f>IF(N206="nulová",J206,0)</f>
        <v>0</v>
      </c>
      <c r="BJ206" s="16" t="s">
        <v>118</v>
      </c>
      <c r="BK206" s="230">
        <f>ROUND(I206*H206,2)</f>
        <v>0</v>
      </c>
      <c r="BL206" s="16" t="s">
        <v>192</v>
      </c>
      <c r="BM206" s="229" t="s">
        <v>345</v>
      </c>
    </row>
    <row r="207" s="2" customFormat="1" ht="24.15" customHeight="1">
      <c r="A207" s="37"/>
      <c r="B207" s="38"/>
      <c r="C207" s="217" t="s">
        <v>346</v>
      </c>
      <c r="D207" s="217" t="s">
        <v>113</v>
      </c>
      <c r="E207" s="218" t="s">
        <v>347</v>
      </c>
      <c r="F207" s="219" t="s">
        <v>348</v>
      </c>
      <c r="G207" s="220" t="s">
        <v>195</v>
      </c>
      <c r="H207" s="221">
        <v>3</v>
      </c>
      <c r="I207" s="222"/>
      <c r="J207" s="223">
        <f>ROUND(I207*H207,2)</f>
        <v>0</v>
      </c>
      <c r="K207" s="224"/>
      <c r="L207" s="43"/>
      <c r="M207" s="225" t="s">
        <v>1</v>
      </c>
      <c r="N207" s="226" t="s">
        <v>41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0.20999999999999999</v>
      </c>
      <c r="T207" s="228">
        <f>S207*H207</f>
        <v>0.63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9" t="s">
        <v>192</v>
      </c>
      <c r="AT207" s="229" t="s">
        <v>113</v>
      </c>
      <c r="AU207" s="229" t="s">
        <v>118</v>
      </c>
      <c r="AY207" s="16" t="s">
        <v>111</v>
      </c>
      <c r="BE207" s="230">
        <f>IF(N207="základná",J207,0)</f>
        <v>0</v>
      </c>
      <c r="BF207" s="230">
        <f>IF(N207="znížená",J207,0)</f>
        <v>0</v>
      </c>
      <c r="BG207" s="230">
        <f>IF(N207="zákl. prenesená",J207,0)</f>
        <v>0</v>
      </c>
      <c r="BH207" s="230">
        <f>IF(N207="zníž. prenesená",J207,0)</f>
        <v>0</v>
      </c>
      <c r="BI207" s="230">
        <f>IF(N207="nulová",J207,0)</f>
        <v>0</v>
      </c>
      <c r="BJ207" s="16" t="s">
        <v>118</v>
      </c>
      <c r="BK207" s="230">
        <f>ROUND(I207*H207,2)</f>
        <v>0</v>
      </c>
      <c r="BL207" s="16" t="s">
        <v>192</v>
      </c>
      <c r="BM207" s="229" t="s">
        <v>349</v>
      </c>
    </row>
    <row r="208" s="2" customFormat="1" ht="16.5" customHeight="1">
      <c r="A208" s="37"/>
      <c r="B208" s="38"/>
      <c r="C208" s="217" t="s">
        <v>350</v>
      </c>
      <c r="D208" s="217" t="s">
        <v>113</v>
      </c>
      <c r="E208" s="218" t="s">
        <v>351</v>
      </c>
      <c r="F208" s="219" t="s">
        <v>352</v>
      </c>
      <c r="G208" s="220" t="s">
        <v>231</v>
      </c>
      <c r="H208" s="221">
        <v>3</v>
      </c>
      <c r="I208" s="222"/>
      <c r="J208" s="223">
        <f>ROUND(I208*H208,2)</f>
        <v>0</v>
      </c>
      <c r="K208" s="224"/>
      <c r="L208" s="43"/>
      <c r="M208" s="225" t="s">
        <v>1</v>
      </c>
      <c r="N208" s="226" t="s">
        <v>41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192</v>
      </c>
      <c r="AT208" s="229" t="s">
        <v>113</v>
      </c>
      <c r="AU208" s="229" t="s">
        <v>118</v>
      </c>
      <c r="AY208" s="16" t="s">
        <v>111</v>
      </c>
      <c r="BE208" s="230">
        <f>IF(N208="základná",J208,0)</f>
        <v>0</v>
      </c>
      <c r="BF208" s="230">
        <f>IF(N208="znížená",J208,0)</f>
        <v>0</v>
      </c>
      <c r="BG208" s="230">
        <f>IF(N208="zákl. prenesená",J208,0)</f>
        <v>0</v>
      </c>
      <c r="BH208" s="230">
        <f>IF(N208="zníž. prenesená",J208,0)</f>
        <v>0</v>
      </c>
      <c r="BI208" s="230">
        <f>IF(N208="nulová",J208,0)</f>
        <v>0</v>
      </c>
      <c r="BJ208" s="16" t="s">
        <v>118</v>
      </c>
      <c r="BK208" s="230">
        <f>ROUND(I208*H208,2)</f>
        <v>0</v>
      </c>
      <c r="BL208" s="16" t="s">
        <v>192</v>
      </c>
      <c r="BM208" s="229" t="s">
        <v>353</v>
      </c>
    </row>
    <row r="209" s="2" customFormat="1" ht="33" customHeight="1">
      <c r="A209" s="37"/>
      <c r="B209" s="38"/>
      <c r="C209" s="217" t="s">
        <v>354</v>
      </c>
      <c r="D209" s="217" t="s">
        <v>113</v>
      </c>
      <c r="E209" s="218" t="s">
        <v>355</v>
      </c>
      <c r="F209" s="219" t="s">
        <v>356</v>
      </c>
      <c r="G209" s="220" t="s">
        <v>182</v>
      </c>
      <c r="H209" s="221">
        <v>4</v>
      </c>
      <c r="I209" s="222"/>
      <c r="J209" s="223">
        <f>ROUND(I209*H209,2)</f>
        <v>0</v>
      </c>
      <c r="K209" s="224"/>
      <c r="L209" s="43"/>
      <c r="M209" s="225" t="s">
        <v>1</v>
      </c>
      <c r="N209" s="226" t="s">
        <v>41</v>
      </c>
      <c r="O209" s="91"/>
      <c r="P209" s="227">
        <f>O209*H209</f>
        <v>0</v>
      </c>
      <c r="Q209" s="227">
        <v>5.0000000000000002E-05</v>
      </c>
      <c r="R209" s="227">
        <f>Q209*H209</f>
        <v>0.00020000000000000001</v>
      </c>
      <c r="S209" s="227">
        <v>0.001</v>
      </c>
      <c r="T209" s="228">
        <f>S209*H209</f>
        <v>0.0040000000000000001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192</v>
      </c>
      <c r="AT209" s="229" t="s">
        <v>113</v>
      </c>
      <c r="AU209" s="229" t="s">
        <v>118</v>
      </c>
      <c r="AY209" s="16" t="s">
        <v>111</v>
      </c>
      <c r="BE209" s="230">
        <f>IF(N209="základná",J209,0)</f>
        <v>0</v>
      </c>
      <c r="BF209" s="230">
        <f>IF(N209="znížená",J209,0)</f>
        <v>0</v>
      </c>
      <c r="BG209" s="230">
        <f>IF(N209="zákl. prenesená",J209,0)</f>
        <v>0</v>
      </c>
      <c r="BH209" s="230">
        <f>IF(N209="zníž. prenesená",J209,0)</f>
        <v>0</v>
      </c>
      <c r="BI209" s="230">
        <f>IF(N209="nulová",J209,0)</f>
        <v>0</v>
      </c>
      <c r="BJ209" s="16" t="s">
        <v>118</v>
      </c>
      <c r="BK209" s="230">
        <f>ROUND(I209*H209,2)</f>
        <v>0</v>
      </c>
      <c r="BL209" s="16" t="s">
        <v>192</v>
      </c>
      <c r="BM209" s="229" t="s">
        <v>357</v>
      </c>
    </row>
    <row r="210" s="13" customFormat="1">
      <c r="A210" s="13"/>
      <c r="B210" s="231"/>
      <c r="C210" s="232"/>
      <c r="D210" s="233" t="s">
        <v>120</v>
      </c>
      <c r="E210" s="234" t="s">
        <v>1</v>
      </c>
      <c r="F210" s="235" t="s">
        <v>358</v>
      </c>
      <c r="G210" s="232"/>
      <c r="H210" s="236">
        <v>4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120</v>
      </c>
      <c r="AU210" s="242" t="s">
        <v>118</v>
      </c>
      <c r="AV210" s="13" t="s">
        <v>118</v>
      </c>
      <c r="AW210" s="13" t="s">
        <v>31</v>
      </c>
      <c r="AX210" s="13" t="s">
        <v>80</v>
      </c>
      <c r="AY210" s="242" t="s">
        <v>111</v>
      </c>
    </row>
    <row r="211" s="2" customFormat="1" ht="24.15" customHeight="1">
      <c r="A211" s="37"/>
      <c r="B211" s="38"/>
      <c r="C211" s="217" t="s">
        <v>359</v>
      </c>
      <c r="D211" s="217" t="s">
        <v>113</v>
      </c>
      <c r="E211" s="218" t="s">
        <v>360</v>
      </c>
      <c r="F211" s="219" t="s">
        <v>361</v>
      </c>
      <c r="G211" s="220" t="s">
        <v>171</v>
      </c>
      <c r="H211" s="221">
        <v>0.128</v>
      </c>
      <c r="I211" s="222"/>
      <c r="J211" s="223">
        <f>ROUND(I211*H211,2)</f>
        <v>0</v>
      </c>
      <c r="K211" s="224"/>
      <c r="L211" s="43"/>
      <c r="M211" s="225" t="s">
        <v>1</v>
      </c>
      <c r="N211" s="226" t="s">
        <v>41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192</v>
      </c>
      <c r="AT211" s="229" t="s">
        <v>113</v>
      </c>
      <c r="AU211" s="229" t="s">
        <v>118</v>
      </c>
      <c r="AY211" s="16" t="s">
        <v>111</v>
      </c>
      <c r="BE211" s="230">
        <f>IF(N211="základná",J211,0)</f>
        <v>0</v>
      </c>
      <c r="BF211" s="230">
        <f>IF(N211="znížená",J211,0)</f>
        <v>0</v>
      </c>
      <c r="BG211" s="230">
        <f>IF(N211="zákl. prenesená",J211,0)</f>
        <v>0</v>
      </c>
      <c r="BH211" s="230">
        <f>IF(N211="zníž. prenesená",J211,0)</f>
        <v>0</v>
      </c>
      <c r="BI211" s="230">
        <f>IF(N211="nulová",J211,0)</f>
        <v>0</v>
      </c>
      <c r="BJ211" s="16" t="s">
        <v>118</v>
      </c>
      <c r="BK211" s="230">
        <f>ROUND(I211*H211,2)</f>
        <v>0</v>
      </c>
      <c r="BL211" s="16" t="s">
        <v>192</v>
      </c>
      <c r="BM211" s="229" t="s">
        <v>362</v>
      </c>
    </row>
    <row r="212" s="12" customFormat="1" ht="22.8" customHeight="1">
      <c r="A212" s="12"/>
      <c r="B212" s="201"/>
      <c r="C212" s="202"/>
      <c r="D212" s="203" t="s">
        <v>74</v>
      </c>
      <c r="E212" s="215" t="s">
        <v>363</v>
      </c>
      <c r="F212" s="215" t="s">
        <v>364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SUM(P213:P219)</f>
        <v>0</v>
      </c>
      <c r="Q212" s="209"/>
      <c r="R212" s="210">
        <f>SUM(R213:R219)</f>
        <v>0.047039999999999998</v>
      </c>
      <c r="S212" s="209"/>
      <c r="T212" s="211">
        <f>SUM(T213:T219)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118</v>
      </c>
      <c r="AT212" s="213" t="s">
        <v>74</v>
      </c>
      <c r="AU212" s="213" t="s">
        <v>80</v>
      </c>
      <c r="AY212" s="212" t="s">
        <v>111</v>
      </c>
      <c r="BK212" s="214">
        <f>SUM(BK213:BK219)</f>
        <v>0</v>
      </c>
    </row>
    <row r="213" s="2" customFormat="1" ht="37.8" customHeight="1">
      <c r="A213" s="37"/>
      <c r="B213" s="38"/>
      <c r="C213" s="217" t="s">
        <v>365</v>
      </c>
      <c r="D213" s="217" t="s">
        <v>113</v>
      </c>
      <c r="E213" s="218" t="s">
        <v>366</v>
      </c>
      <c r="F213" s="219" t="s">
        <v>367</v>
      </c>
      <c r="G213" s="220" t="s">
        <v>116</v>
      </c>
      <c r="H213" s="221">
        <v>32</v>
      </c>
      <c r="I213" s="222"/>
      <c r="J213" s="223">
        <f>ROUND(I213*H213,2)</f>
        <v>0</v>
      </c>
      <c r="K213" s="224"/>
      <c r="L213" s="43"/>
      <c r="M213" s="225" t="s">
        <v>1</v>
      </c>
      <c r="N213" s="226" t="s">
        <v>41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192</v>
      </c>
      <c r="AT213" s="229" t="s">
        <v>113</v>
      </c>
      <c r="AU213" s="229" t="s">
        <v>118</v>
      </c>
      <c r="AY213" s="16" t="s">
        <v>111</v>
      </c>
      <c r="BE213" s="230">
        <f>IF(N213="základná",J213,0)</f>
        <v>0</v>
      </c>
      <c r="BF213" s="230">
        <f>IF(N213="znížená",J213,0)</f>
        <v>0</v>
      </c>
      <c r="BG213" s="230">
        <f>IF(N213="zákl. prenesená",J213,0)</f>
        <v>0</v>
      </c>
      <c r="BH213" s="230">
        <f>IF(N213="zníž. prenesená",J213,0)</f>
        <v>0</v>
      </c>
      <c r="BI213" s="230">
        <f>IF(N213="nulová",J213,0)</f>
        <v>0</v>
      </c>
      <c r="BJ213" s="16" t="s">
        <v>118</v>
      </c>
      <c r="BK213" s="230">
        <f>ROUND(I213*H213,2)</f>
        <v>0</v>
      </c>
      <c r="BL213" s="16" t="s">
        <v>192</v>
      </c>
      <c r="BM213" s="229" t="s">
        <v>368</v>
      </c>
    </row>
    <row r="214" s="2" customFormat="1" ht="24.15" customHeight="1">
      <c r="A214" s="37"/>
      <c r="B214" s="38"/>
      <c r="C214" s="217" t="s">
        <v>369</v>
      </c>
      <c r="D214" s="217" t="s">
        <v>113</v>
      </c>
      <c r="E214" s="218" t="s">
        <v>370</v>
      </c>
      <c r="F214" s="219" t="s">
        <v>371</v>
      </c>
      <c r="G214" s="220" t="s">
        <v>116</v>
      </c>
      <c r="H214" s="221">
        <v>32</v>
      </c>
      <c r="I214" s="222"/>
      <c r="J214" s="223">
        <f>ROUND(I214*H214,2)</f>
        <v>0</v>
      </c>
      <c r="K214" s="224"/>
      <c r="L214" s="43"/>
      <c r="M214" s="225" t="s">
        <v>1</v>
      </c>
      <c r="N214" s="226" t="s">
        <v>41</v>
      </c>
      <c r="O214" s="91"/>
      <c r="P214" s="227">
        <f>O214*H214</f>
        <v>0</v>
      </c>
      <c r="Q214" s="227">
        <v>0.00088999999999999995</v>
      </c>
      <c r="R214" s="227">
        <f>Q214*H214</f>
        <v>0.028479999999999998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192</v>
      </c>
      <c r="AT214" s="229" t="s">
        <v>113</v>
      </c>
      <c r="AU214" s="229" t="s">
        <v>118</v>
      </c>
      <c r="AY214" s="16" t="s">
        <v>111</v>
      </c>
      <c r="BE214" s="230">
        <f>IF(N214="základná",J214,0)</f>
        <v>0</v>
      </c>
      <c r="BF214" s="230">
        <f>IF(N214="znížená",J214,0)</f>
        <v>0</v>
      </c>
      <c r="BG214" s="230">
        <f>IF(N214="zákl. prenesená",J214,0)</f>
        <v>0</v>
      </c>
      <c r="BH214" s="230">
        <f>IF(N214="zníž. prenesená",J214,0)</f>
        <v>0</v>
      </c>
      <c r="BI214" s="230">
        <f>IF(N214="nulová",J214,0)</f>
        <v>0</v>
      </c>
      <c r="BJ214" s="16" t="s">
        <v>118</v>
      </c>
      <c r="BK214" s="230">
        <f>ROUND(I214*H214,2)</f>
        <v>0</v>
      </c>
      <c r="BL214" s="16" t="s">
        <v>192</v>
      </c>
      <c r="BM214" s="229" t="s">
        <v>372</v>
      </c>
    </row>
    <row r="215" s="2" customFormat="1" ht="24.15" customHeight="1">
      <c r="A215" s="37"/>
      <c r="B215" s="38"/>
      <c r="C215" s="217" t="s">
        <v>373</v>
      </c>
      <c r="D215" s="217" t="s">
        <v>113</v>
      </c>
      <c r="E215" s="218" t="s">
        <v>374</v>
      </c>
      <c r="F215" s="219" t="s">
        <v>375</v>
      </c>
      <c r="G215" s="220" t="s">
        <v>116</v>
      </c>
      <c r="H215" s="221">
        <v>32</v>
      </c>
      <c r="I215" s="222"/>
      <c r="J215" s="223">
        <f>ROUND(I215*H215,2)</f>
        <v>0</v>
      </c>
      <c r="K215" s="224"/>
      <c r="L215" s="43"/>
      <c r="M215" s="225" t="s">
        <v>1</v>
      </c>
      <c r="N215" s="226" t="s">
        <v>41</v>
      </c>
      <c r="O215" s="91"/>
      <c r="P215" s="227">
        <f>O215*H215</f>
        <v>0</v>
      </c>
      <c r="Q215" s="227">
        <v>0.00011</v>
      </c>
      <c r="R215" s="227">
        <f>Q215*H215</f>
        <v>0.0035200000000000001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192</v>
      </c>
      <c r="AT215" s="229" t="s">
        <v>113</v>
      </c>
      <c r="AU215" s="229" t="s">
        <v>118</v>
      </c>
      <c r="AY215" s="16" t="s">
        <v>111</v>
      </c>
      <c r="BE215" s="230">
        <f>IF(N215="základná",J215,0)</f>
        <v>0</v>
      </c>
      <c r="BF215" s="230">
        <f>IF(N215="znížená",J215,0)</f>
        <v>0</v>
      </c>
      <c r="BG215" s="230">
        <f>IF(N215="zákl. prenesená",J215,0)</f>
        <v>0</v>
      </c>
      <c r="BH215" s="230">
        <f>IF(N215="zníž. prenesená",J215,0)</f>
        <v>0</v>
      </c>
      <c r="BI215" s="230">
        <f>IF(N215="nulová",J215,0)</f>
        <v>0</v>
      </c>
      <c r="BJ215" s="16" t="s">
        <v>118</v>
      </c>
      <c r="BK215" s="230">
        <f>ROUND(I215*H215,2)</f>
        <v>0</v>
      </c>
      <c r="BL215" s="16" t="s">
        <v>192</v>
      </c>
      <c r="BM215" s="229" t="s">
        <v>376</v>
      </c>
    </row>
    <row r="216" s="2" customFormat="1" ht="24.15" customHeight="1">
      <c r="A216" s="37"/>
      <c r="B216" s="38"/>
      <c r="C216" s="217" t="s">
        <v>377</v>
      </c>
      <c r="D216" s="217" t="s">
        <v>113</v>
      </c>
      <c r="E216" s="218" t="s">
        <v>378</v>
      </c>
      <c r="F216" s="219" t="s">
        <v>379</v>
      </c>
      <c r="G216" s="220" t="s">
        <v>116</v>
      </c>
      <c r="H216" s="221">
        <v>32</v>
      </c>
      <c r="I216" s="222"/>
      <c r="J216" s="223">
        <f>ROUND(I216*H216,2)</f>
        <v>0</v>
      </c>
      <c r="K216" s="224"/>
      <c r="L216" s="43"/>
      <c r="M216" s="225" t="s">
        <v>1</v>
      </c>
      <c r="N216" s="226" t="s">
        <v>41</v>
      </c>
      <c r="O216" s="91"/>
      <c r="P216" s="227">
        <f>O216*H216</f>
        <v>0</v>
      </c>
      <c r="Q216" s="227">
        <v>0.00014999999999999999</v>
      </c>
      <c r="R216" s="227">
        <f>Q216*H216</f>
        <v>0.0047999999999999996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192</v>
      </c>
      <c r="AT216" s="229" t="s">
        <v>113</v>
      </c>
      <c r="AU216" s="229" t="s">
        <v>118</v>
      </c>
      <c r="AY216" s="16" t="s">
        <v>111</v>
      </c>
      <c r="BE216" s="230">
        <f>IF(N216="základná",J216,0)</f>
        <v>0</v>
      </c>
      <c r="BF216" s="230">
        <f>IF(N216="znížená",J216,0)</f>
        <v>0</v>
      </c>
      <c r="BG216" s="230">
        <f>IF(N216="zákl. prenesená",J216,0)</f>
        <v>0</v>
      </c>
      <c r="BH216" s="230">
        <f>IF(N216="zníž. prenesená",J216,0)</f>
        <v>0</v>
      </c>
      <c r="BI216" s="230">
        <f>IF(N216="nulová",J216,0)</f>
        <v>0</v>
      </c>
      <c r="BJ216" s="16" t="s">
        <v>118</v>
      </c>
      <c r="BK216" s="230">
        <f>ROUND(I216*H216,2)</f>
        <v>0</v>
      </c>
      <c r="BL216" s="16" t="s">
        <v>192</v>
      </c>
      <c r="BM216" s="229" t="s">
        <v>380</v>
      </c>
    </row>
    <row r="217" s="2" customFormat="1" ht="21.75" customHeight="1">
      <c r="A217" s="37"/>
      <c r="B217" s="38"/>
      <c r="C217" s="217" t="s">
        <v>381</v>
      </c>
      <c r="D217" s="217" t="s">
        <v>113</v>
      </c>
      <c r="E217" s="218" t="s">
        <v>382</v>
      </c>
      <c r="F217" s="219" t="s">
        <v>383</v>
      </c>
      <c r="G217" s="220" t="s">
        <v>116</v>
      </c>
      <c r="H217" s="221">
        <v>32</v>
      </c>
      <c r="I217" s="222"/>
      <c r="J217" s="223">
        <f>ROUND(I217*H217,2)</f>
        <v>0</v>
      </c>
      <c r="K217" s="224"/>
      <c r="L217" s="43"/>
      <c r="M217" s="225" t="s">
        <v>1</v>
      </c>
      <c r="N217" s="226" t="s">
        <v>41</v>
      </c>
      <c r="O217" s="91"/>
      <c r="P217" s="227">
        <f>O217*H217</f>
        <v>0</v>
      </c>
      <c r="Q217" s="227">
        <v>6.9999999999999994E-05</v>
      </c>
      <c r="R217" s="227">
        <f>Q217*H217</f>
        <v>0.0022399999999999998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192</v>
      </c>
      <c r="AT217" s="229" t="s">
        <v>113</v>
      </c>
      <c r="AU217" s="229" t="s">
        <v>118</v>
      </c>
      <c r="AY217" s="16" t="s">
        <v>111</v>
      </c>
      <c r="BE217" s="230">
        <f>IF(N217="základná",J217,0)</f>
        <v>0</v>
      </c>
      <c r="BF217" s="230">
        <f>IF(N217="znížená",J217,0)</f>
        <v>0</v>
      </c>
      <c r="BG217" s="230">
        <f>IF(N217="zákl. prenesená",J217,0)</f>
        <v>0</v>
      </c>
      <c r="BH217" s="230">
        <f>IF(N217="zníž. prenesená",J217,0)</f>
        <v>0</v>
      </c>
      <c r="BI217" s="230">
        <f>IF(N217="nulová",J217,0)</f>
        <v>0</v>
      </c>
      <c r="BJ217" s="16" t="s">
        <v>118</v>
      </c>
      <c r="BK217" s="230">
        <f>ROUND(I217*H217,2)</f>
        <v>0</v>
      </c>
      <c r="BL217" s="16" t="s">
        <v>192</v>
      </c>
      <c r="BM217" s="229" t="s">
        <v>384</v>
      </c>
    </row>
    <row r="218" s="2" customFormat="1" ht="24.15" customHeight="1">
      <c r="A218" s="37"/>
      <c r="B218" s="38"/>
      <c r="C218" s="217" t="s">
        <v>385</v>
      </c>
      <c r="D218" s="217" t="s">
        <v>113</v>
      </c>
      <c r="E218" s="218" t="s">
        <v>386</v>
      </c>
      <c r="F218" s="219" t="s">
        <v>387</v>
      </c>
      <c r="G218" s="220" t="s">
        <v>116</v>
      </c>
      <c r="H218" s="221">
        <v>32</v>
      </c>
      <c r="I218" s="222"/>
      <c r="J218" s="223">
        <f>ROUND(I218*H218,2)</f>
        <v>0</v>
      </c>
      <c r="K218" s="224"/>
      <c r="L218" s="43"/>
      <c r="M218" s="225" t="s">
        <v>1</v>
      </c>
      <c r="N218" s="226" t="s">
        <v>41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192</v>
      </c>
      <c r="AT218" s="229" t="s">
        <v>113</v>
      </c>
      <c r="AU218" s="229" t="s">
        <v>118</v>
      </c>
      <c r="AY218" s="16" t="s">
        <v>111</v>
      </c>
      <c r="BE218" s="230">
        <f>IF(N218="základná",J218,0)</f>
        <v>0</v>
      </c>
      <c r="BF218" s="230">
        <f>IF(N218="znížená",J218,0)</f>
        <v>0</v>
      </c>
      <c r="BG218" s="230">
        <f>IF(N218="zákl. prenesená",J218,0)</f>
        <v>0</v>
      </c>
      <c r="BH218" s="230">
        <f>IF(N218="zníž. prenesená",J218,0)</f>
        <v>0</v>
      </c>
      <c r="BI218" s="230">
        <f>IF(N218="nulová",J218,0)</f>
        <v>0</v>
      </c>
      <c r="BJ218" s="16" t="s">
        <v>118</v>
      </c>
      <c r="BK218" s="230">
        <f>ROUND(I218*H218,2)</f>
        <v>0</v>
      </c>
      <c r="BL218" s="16" t="s">
        <v>192</v>
      </c>
      <c r="BM218" s="229" t="s">
        <v>388</v>
      </c>
    </row>
    <row r="219" s="2" customFormat="1" ht="21.75" customHeight="1">
      <c r="A219" s="37"/>
      <c r="B219" s="38"/>
      <c r="C219" s="217" t="s">
        <v>389</v>
      </c>
      <c r="D219" s="217" t="s">
        <v>113</v>
      </c>
      <c r="E219" s="218" t="s">
        <v>390</v>
      </c>
      <c r="F219" s="219" t="s">
        <v>391</v>
      </c>
      <c r="G219" s="220" t="s">
        <v>116</v>
      </c>
      <c r="H219" s="221">
        <v>40</v>
      </c>
      <c r="I219" s="222"/>
      <c r="J219" s="223">
        <f>ROUND(I219*H219,2)</f>
        <v>0</v>
      </c>
      <c r="K219" s="224"/>
      <c r="L219" s="43"/>
      <c r="M219" s="265" t="s">
        <v>1</v>
      </c>
      <c r="N219" s="266" t="s">
        <v>41</v>
      </c>
      <c r="O219" s="267"/>
      <c r="P219" s="268">
        <f>O219*H219</f>
        <v>0</v>
      </c>
      <c r="Q219" s="268">
        <v>0.00020000000000000001</v>
      </c>
      <c r="R219" s="268">
        <f>Q219*H219</f>
        <v>0.0080000000000000002</v>
      </c>
      <c r="S219" s="268">
        <v>0</v>
      </c>
      <c r="T219" s="26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192</v>
      </c>
      <c r="AT219" s="229" t="s">
        <v>113</v>
      </c>
      <c r="AU219" s="229" t="s">
        <v>118</v>
      </c>
      <c r="AY219" s="16" t="s">
        <v>111</v>
      </c>
      <c r="BE219" s="230">
        <f>IF(N219="základná",J219,0)</f>
        <v>0</v>
      </c>
      <c r="BF219" s="230">
        <f>IF(N219="znížená",J219,0)</f>
        <v>0</v>
      </c>
      <c r="BG219" s="230">
        <f>IF(N219="zákl. prenesená",J219,0)</f>
        <v>0</v>
      </c>
      <c r="BH219" s="230">
        <f>IF(N219="zníž. prenesená",J219,0)</f>
        <v>0</v>
      </c>
      <c r="BI219" s="230">
        <f>IF(N219="nulová",J219,0)</f>
        <v>0</v>
      </c>
      <c r="BJ219" s="16" t="s">
        <v>118</v>
      </c>
      <c r="BK219" s="230">
        <f>ROUND(I219*H219,2)</f>
        <v>0</v>
      </c>
      <c r="BL219" s="16" t="s">
        <v>192</v>
      </c>
      <c r="BM219" s="229" t="s">
        <v>392</v>
      </c>
    </row>
    <row r="220" s="2" customFormat="1" ht="6.96" customHeight="1">
      <c r="A220" s="37"/>
      <c r="B220" s="66"/>
      <c r="C220" s="67"/>
      <c r="D220" s="67"/>
      <c r="E220" s="67"/>
      <c r="F220" s="67"/>
      <c r="G220" s="67"/>
      <c r="H220" s="67"/>
      <c r="I220" s="67"/>
      <c r="J220" s="67"/>
      <c r="K220" s="67"/>
      <c r="L220" s="43"/>
      <c r="M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</sheetData>
  <sheetProtection sheet="1" autoFilter="0" formatColumns="0" formatRows="0" objects="1" scenarios="1" spinCount="100000" saltValue="dueKZKhpBwGZvTg99FaxrAM6fOnvKdpXEH9KXbN6EeSwvNbVEtg6e/mQB8raEBtnUrc2BTnVE34YCzw0325CRw==" hashValue="7bWNGfzRCEViq+H3KNSCFO4zPmXWzJmH/B4l3TgVZsu0onMdIQrGL7oU1yGNXunR8ZvTdlM1Tzh+Se1/q/E4Kw==" algorithmName="SHA-512" password="CC35"/>
  <autoFilter ref="C120:K219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Norbert Jókay</dc:creator>
  <cp:lastModifiedBy>Norbert Jókay</cp:lastModifiedBy>
  <dcterms:created xsi:type="dcterms:W3CDTF">2021-07-08T04:57:34Z</dcterms:created>
  <dcterms:modified xsi:type="dcterms:W3CDTF">2021-07-08T04:57:37Z</dcterms:modified>
</cp:coreProperties>
</file>